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Desktop\ZA ŠKOLSKI ODBOR\"/>
    </mc:Choice>
  </mc:AlternateContent>
  <xr:revisionPtr revIDLastSave="0" documentId="13_ncr:1_{5FF4CD8C-22A9-4BCF-A265-14657A48DA6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Programska klasifikacija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8" l="1"/>
  <c r="H23" i="7"/>
  <c r="I54" i="8"/>
  <c r="H54" i="8"/>
  <c r="I38" i="8"/>
  <c r="I40" i="8"/>
  <c r="I41" i="8"/>
  <c r="I42" i="8"/>
  <c r="H38" i="8"/>
  <c r="H43" i="8"/>
  <c r="I30" i="8"/>
  <c r="I21" i="8"/>
  <c r="I23" i="8"/>
  <c r="I24" i="8"/>
  <c r="H21" i="8"/>
  <c r="H23" i="8"/>
  <c r="H24" i="8"/>
  <c r="I14" i="8"/>
  <c r="K87" i="3"/>
  <c r="K90" i="3"/>
  <c r="K80" i="3"/>
  <c r="K77" i="3"/>
  <c r="H15" i="1"/>
  <c r="I96" i="3"/>
  <c r="I95" i="3"/>
  <c r="I90" i="3"/>
  <c r="I86" i="3" s="1"/>
  <c r="I93" i="3"/>
  <c r="I91" i="3"/>
  <c r="I88" i="3"/>
  <c r="I87" i="3" s="1"/>
  <c r="I84" i="3"/>
  <c r="I83" i="3" s="1"/>
  <c r="I81" i="3"/>
  <c r="I80" i="3" s="1"/>
  <c r="I78" i="3"/>
  <c r="I77" i="3" s="1"/>
  <c r="I75" i="3"/>
  <c r="I74" i="3" s="1"/>
  <c r="I67" i="3"/>
  <c r="I57" i="3"/>
  <c r="I52" i="3"/>
  <c r="I51" i="3" s="1"/>
  <c r="I46" i="3"/>
  <c r="I43" i="3"/>
  <c r="I41" i="3"/>
  <c r="I39" i="3"/>
  <c r="I38" i="3" s="1"/>
  <c r="I28" i="3"/>
  <c r="I27" i="3" s="1"/>
  <c r="I24" i="3"/>
  <c r="I22" i="3"/>
  <c r="I19" i="3"/>
  <c r="I18" i="3" s="1"/>
  <c r="I16" i="3"/>
  <c r="I15" i="3" s="1"/>
  <c r="I12" i="3"/>
  <c r="I11" i="3" s="1"/>
  <c r="H80" i="3"/>
  <c r="H37" i="3" s="1"/>
  <c r="H21" i="3"/>
  <c r="G23" i="8"/>
  <c r="G41" i="8"/>
  <c r="G35" i="8"/>
  <c r="G38" i="8"/>
  <c r="G24" i="8"/>
  <c r="G26" i="8"/>
  <c r="G30" i="8"/>
  <c r="F14" i="8"/>
  <c r="G9" i="8"/>
  <c r="G12" i="8"/>
  <c r="I12" i="8" s="1"/>
  <c r="F51" i="8"/>
  <c r="F35" i="8"/>
  <c r="F33" i="8" s="1"/>
  <c r="F38" i="8"/>
  <c r="F39" i="8"/>
  <c r="F37" i="8"/>
  <c r="F30" i="8"/>
  <c r="F24" i="8"/>
  <c r="E24" i="8"/>
  <c r="F12" i="8"/>
  <c r="H51" i="7"/>
  <c r="G51" i="7"/>
  <c r="F51" i="7"/>
  <c r="H113" i="7"/>
  <c r="H114" i="7"/>
  <c r="G102" i="7"/>
  <c r="F115" i="7"/>
  <c r="G52" i="7"/>
  <c r="F52" i="7"/>
  <c r="G114" i="7"/>
  <c r="G107" i="7"/>
  <c r="F109" i="7"/>
  <c r="F108" i="7"/>
  <c r="G104" i="7"/>
  <c r="G103" i="7" s="1"/>
  <c r="F104" i="7"/>
  <c r="F103" i="7" s="1"/>
  <c r="G87" i="7"/>
  <c r="F87" i="7"/>
  <c r="F90" i="7"/>
  <c r="G65" i="7"/>
  <c r="G64" i="7"/>
  <c r="F65" i="7"/>
  <c r="F64" i="7"/>
  <c r="G57" i="7"/>
  <c r="G54" i="7" s="1"/>
  <c r="G53" i="7" s="1"/>
  <c r="F57" i="7"/>
  <c r="F54" i="7" s="1"/>
  <c r="G49" i="7"/>
  <c r="G48" i="7" s="1"/>
  <c r="F49" i="7"/>
  <c r="F48" i="7" s="1"/>
  <c r="F47" i="7" s="1"/>
  <c r="G45" i="7"/>
  <c r="F45" i="7"/>
  <c r="G41" i="7"/>
  <c r="F41" i="7"/>
  <c r="G33" i="7"/>
  <c r="G32" i="7" s="1"/>
  <c r="F33" i="7"/>
  <c r="F32" i="7" s="1"/>
  <c r="G30" i="7"/>
  <c r="G29" i="7" s="1"/>
  <c r="F30" i="7"/>
  <c r="F29" i="7" s="1"/>
  <c r="G26" i="7"/>
  <c r="F26" i="7"/>
  <c r="G24" i="7"/>
  <c r="F24" i="7"/>
  <c r="G21" i="7"/>
  <c r="G20" i="7" s="1"/>
  <c r="F21" i="7"/>
  <c r="F20" i="7" s="1"/>
  <c r="G16" i="7"/>
  <c r="F16" i="7"/>
  <c r="G12" i="7"/>
  <c r="F12" i="7"/>
  <c r="C8" i="11"/>
  <c r="C7" i="11" s="1"/>
  <c r="E54" i="8"/>
  <c r="E51" i="8"/>
  <c r="E48" i="8"/>
  <c r="E45" i="8"/>
  <c r="E43" i="8"/>
  <c r="E38" i="8"/>
  <c r="E33" i="8"/>
  <c r="E21" i="8"/>
  <c r="E19" i="8"/>
  <c r="E17" i="8"/>
  <c r="E14" i="8"/>
  <c r="E10" i="8"/>
  <c r="E8" i="8"/>
  <c r="G93" i="3"/>
  <c r="G86" i="3" s="1"/>
  <c r="G84" i="3"/>
  <c r="G83" i="3" s="1"/>
  <c r="G75" i="3"/>
  <c r="G74" i="3" s="1"/>
  <c r="G67" i="3"/>
  <c r="G59" i="3"/>
  <c r="G57" i="3" s="1"/>
  <c r="G53" i="3"/>
  <c r="G52" i="3"/>
  <c r="G46" i="3"/>
  <c r="G43" i="3"/>
  <c r="G41" i="3"/>
  <c r="G39" i="3"/>
  <c r="G29" i="3"/>
  <c r="G28" i="3" s="1"/>
  <c r="G27" i="3" s="1"/>
  <c r="G24" i="3"/>
  <c r="G22" i="3"/>
  <c r="G19" i="3"/>
  <c r="G18" i="3" s="1"/>
  <c r="G16" i="3"/>
  <c r="G15" i="3" s="1"/>
  <c r="G13" i="3"/>
  <c r="G12" i="3" s="1"/>
  <c r="G11" i="3" s="1"/>
  <c r="G15" i="1"/>
  <c r="G14" i="1"/>
  <c r="G11" i="1"/>
  <c r="G17" i="1" s="1"/>
  <c r="G7" i="8" l="1"/>
  <c r="G6" i="8" s="1"/>
  <c r="I45" i="3"/>
  <c r="I37" i="3" s="1"/>
  <c r="I21" i="3"/>
  <c r="I10" i="3"/>
  <c r="I31" i="3" s="1"/>
  <c r="I33" i="3" s="1"/>
  <c r="G21" i="3"/>
  <c r="G10" i="3" s="1"/>
  <c r="G31" i="3" s="1"/>
  <c r="G33" i="3" s="1"/>
  <c r="G51" i="3"/>
  <c r="G45" i="3" s="1"/>
  <c r="G38" i="3"/>
  <c r="E7" i="8"/>
  <c r="E6" i="8" s="1"/>
  <c r="E23" i="8"/>
  <c r="G28" i="7"/>
  <c r="G59" i="7"/>
  <c r="F28" i="7"/>
  <c r="H28" i="7" s="1"/>
  <c r="H20" i="7"/>
  <c r="H32" i="7"/>
  <c r="F40" i="7"/>
  <c r="H48" i="7"/>
  <c r="G47" i="7"/>
  <c r="H47" i="7" s="1"/>
  <c r="H29" i="7"/>
  <c r="G40" i="7"/>
  <c r="F23" i="7"/>
  <c r="F19" i="7" s="1"/>
  <c r="G23" i="7"/>
  <c r="G19" i="7" s="1"/>
  <c r="G37" i="3" l="1"/>
  <c r="G95" i="3" s="1"/>
  <c r="G96" i="3" s="1"/>
  <c r="H40" i="7"/>
  <c r="H19" i="7"/>
  <c r="G51" i="8"/>
  <c r="G54" i="8"/>
  <c r="G21" i="8" l="1"/>
  <c r="G14" i="8"/>
  <c r="H14" i="8" s="1"/>
  <c r="J73" i="3"/>
  <c r="J50" i="3"/>
  <c r="K15" i="3"/>
  <c r="G111" i="7" l="1"/>
  <c r="G100" i="7"/>
  <c r="G99" i="7" l="1"/>
  <c r="G110" i="7"/>
  <c r="G113" i="7"/>
  <c r="G86" i="7"/>
  <c r="G37" i="7"/>
  <c r="G36" i="7" s="1"/>
  <c r="F114" i="7"/>
  <c r="F113" i="7" s="1"/>
  <c r="F111" i="7"/>
  <c r="F110" i="7" s="1"/>
  <c r="F107" i="7"/>
  <c r="F106" i="7" s="1"/>
  <c r="H103" i="7" l="1"/>
  <c r="F102" i="7"/>
  <c r="G39" i="7"/>
  <c r="F100" i="7"/>
  <c r="H100" i="7" s="1"/>
  <c r="F96" i="7"/>
  <c r="F92" i="7"/>
  <c r="F86" i="7"/>
  <c r="H86" i="7" s="1"/>
  <c r="F53" i="7"/>
  <c r="H53" i="7" s="1"/>
  <c r="F39" i="7"/>
  <c r="F37" i="7"/>
  <c r="F54" i="8"/>
  <c r="H39" i="7" l="1"/>
  <c r="F99" i="7"/>
  <c r="H99" i="7" s="1"/>
  <c r="F59" i="7"/>
  <c r="F91" i="7"/>
  <c r="F21" i="8"/>
  <c r="H86" i="3" l="1"/>
  <c r="H10" i="3" l="1"/>
  <c r="K86" i="3"/>
  <c r="H95" i="3"/>
  <c r="J86" i="3"/>
  <c r="G106" i="7" l="1"/>
  <c r="H106" i="7" s="1"/>
  <c r="G96" i="7"/>
  <c r="H96" i="7" s="1"/>
  <c r="G92" i="7"/>
  <c r="H92" i="7" s="1"/>
  <c r="F85" i="7"/>
  <c r="H59" i="7"/>
  <c r="F83" i="7"/>
  <c r="F58" i="7" s="1"/>
  <c r="G83" i="7"/>
  <c r="H83" i="7" l="1"/>
  <c r="H102" i="7"/>
  <c r="G91" i="7"/>
  <c r="H91" i="7" s="1"/>
  <c r="G58" i="7"/>
  <c r="H58" i="7" s="1"/>
  <c r="G85" i="7"/>
  <c r="H85" i="7" s="1"/>
  <c r="G35" i="7"/>
  <c r="F36" i="7"/>
  <c r="H36" i="7" s="1"/>
  <c r="F15" i="7"/>
  <c r="F14" i="7" s="1"/>
  <c r="G11" i="7"/>
  <c r="F11" i="7"/>
  <c r="F10" i="7" s="1"/>
  <c r="G10" i="7" l="1"/>
  <c r="H11" i="7"/>
  <c r="G15" i="7"/>
  <c r="F35" i="7"/>
  <c r="G9" i="11"/>
  <c r="F9" i="11"/>
  <c r="E8" i="11"/>
  <c r="E7" i="11" s="1"/>
  <c r="D8" i="11"/>
  <c r="D7" i="11" s="1"/>
  <c r="G48" i="8"/>
  <c r="G43" i="8"/>
  <c r="G33" i="8"/>
  <c r="G19" i="8"/>
  <c r="H19" i="8" s="1"/>
  <c r="G17" i="8"/>
  <c r="H17" i="8" s="1"/>
  <c r="F48" i="8"/>
  <c r="F10" i="8"/>
  <c r="F9" i="7" l="1"/>
  <c r="F8" i="7" s="1"/>
  <c r="H35" i="7"/>
  <c r="H52" i="7"/>
  <c r="H10" i="7"/>
  <c r="G7" i="11"/>
  <c r="F8" i="11"/>
  <c r="G8" i="11"/>
  <c r="I33" i="8"/>
  <c r="G8" i="8"/>
  <c r="H33" i="8"/>
  <c r="G45" i="8"/>
  <c r="I51" i="8"/>
  <c r="H51" i="8"/>
  <c r="G10" i="8"/>
  <c r="I48" i="8"/>
  <c r="H48" i="8"/>
  <c r="G14" i="7"/>
  <c r="H14" i="7" s="1"/>
  <c r="H15" i="7"/>
  <c r="F45" i="8"/>
  <c r="F43" i="8"/>
  <c r="I43" i="8" s="1"/>
  <c r="F41" i="8"/>
  <c r="F23" i="8" s="1"/>
  <c r="F19" i="8"/>
  <c r="I19" i="8" s="1"/>
  <c r="F17" i="8"/>
  <c r="I17" i="8" s="1"/>
  <c r="F8" i="8"/>
  <c r="H7" i="8" l="1"/>
  <c r="F7" i="8"/>
  <c r="F6" i="8" s="1"/>
  <c r="G9" i="7"/>
  <c r="I10" i="8"/>
  <c r="H10" i="8"/>
  <c r="I45" i="8"/>
  <c r="H45" i="8"/>
  <c r="I8" i="8"/>
  <c r="H8" i="8"/>
  <c r="K12" i="1"/>
  <c r="H6" i="8" l="1"/>
  <c r="G8" i="7"/>
  <c r="H8" i="7" s="1"/>
  <c r="I7" i="8"/>
  <c r="H9" i="7"/>
  <c r="H31" i="3"/>
  <c r="K15" i="1"/>
  <c r="K16" i="1"/>
  <c r="H33" i="3" l="1"/>
  <c r="K31" i="3"/>
  <c r="I6" i="8"/>
  <c r="H14" i="1"/>
  <c r="H11" i="1"/>
  <c r="H17" i="1" l="1"/>
  <c r="K83" i="3"/>
  <c r="K74" i="3"/>
  <c r="K27" i="3"/>
  <c r="K21" i="3"/>
  <c r="K18" i="3"/>
  <c r="K11" i="3"/>
  <c r="K38" i="3" l="1"/>
  <c r="K45" i="3"/>
  <c r="F7" i="11"/>
  <c r="J13" i="3"/>
  <c r="J14" i="3"/>
  <c r="J23" i="3"/>
  <c r="J29" i="3"/>
  <c r="J39" i="3"/>
  <c r="J41" i="3"/>
  <c r="J42" i="3"/>
  <c r="J43" i="3"/>
  <c r="J44" i="3"/>
  <c r="J46" i="3"/>
  <c r="J47" i="3"/>
  <c r="J48" i="3"/>
  <c r="J49" i="3"/>
  <c r="J52" i="3"/>
  <c r="J53" i="3"/>
  <c r="J54" i="3"/>
  <c r="J55" i="3"/>
  <c r="J56" i="3"/>
  <c r="J58" i="3"/>
  <c r="J59" i="3"/>
  <c r="J61" i="3"/>
  <c r="J63" i="3"/>
  <c r="J64" i="3"/>
  <c r="J65" i="3"/>
  <c r="J66" i="3"/>
  <c r="J68" i="3"/>
  <c r="J69" i="3"/>
  <c r="J70" i="3"/>
  <c r="J71" i="3"/>
  <c r="J74" i="3"/>
  <c r="J75" i="3"/>
  <c r="J93" i="3"/>
  <c r="J94" i="3"/>
  <c r="K37" i="3" l="1"/>
  <c r="K10" i="3"/>
  <c r="J57" i="3"/>
  <c r="J40" i="3"/>
  <c r="J51" i="3"/>
  <c r="J45" i="3"/>
  <c r="J20" i="3"/>
  <c r="J18" i="3"/>
  <c r="J19" i="3"/>
  <c r="J38" i="3"/>
  <c r="J27" i="3"/>
  <c r="J28" i="3"/>
  <c r="J15" i="1"/>
  <c r="K33" i="3" l="1"/>
  <c r="J37" i="3"/>
  <c r="J12" i="3"/>
  <c r="J21" i="3"/>
  <c r="J22" i="3"/>
  <c r="I14" i="1"/>
  <c r="K14" i="1" s="1"/>
  <c r="I11" i="1"/>
  <c r="K11" i="1" s="1"/>
  <c r="J16" i="1"/>
  <c r="J14" i="1" l="1"/>
  <c r="J95" i="3"/>
  <c r="K95" i="3"/>
  <c r="J11" i="1"/>
  <c r="J12" i="1"/>
  <c r="J31" i="3"/>
  <c r="I17" i="1"/>
  <c r="J11" i="3"/>
  <c r="J10" i="3" l="1"/>
  <c r="J33" i="3" l="1"/>
</calcChain>
</file>

<file path=xl/sharedStrings.xml><?xml version="1.0" encoding="utf-8"?>
<sst xmlns="http://schemas.openxmlformats.org/spreadsheetml/2006/main" count="323" uniqueCount="214">
  <si>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</si>
  <si>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</si>
  <si>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</si>
  <si>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</si>
  <si>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</si>
  <si>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</si>
  <si>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</si>
  <si>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</si>
  <si>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II. POSEBNI DIO</t>
  </si>
  <si>
    <t>I. OPĆI DIO</t>
  </si>
  <si>
    <t>Materijalni rashodi</t>
  </si>
  <si>
    <t>INDEKS</t>
  </si>
  <si>
    <t xml:space="preserve">IZVJEŠTAJ O PRIHODIMA I RASHODIMA PREMA EKONOMSKOJ KLASIFIKACIJI 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</si>
  <si>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</si>
  <si>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</si>
  <si>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</si>
  <si>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</si>
  <si>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</si>
  <si>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</si>
  <si>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</si>
  <si>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UKUPNO RASHODI</t>
  </si>
  <si>
    <t xml:space="preserve">UKUPNO PRIHODI </t>
  </si>
  <si>
    <t>IZVJEŠTAJ O PRIHODIMA I RASHODIMA PREMA IZVORIMA FINANCIRANJA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</si>
  <si>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</si>
  <si>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</si>
  <si>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</si>
  <si>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</si>
  <si>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</si>
  <si>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</si>
  <si>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</si>
  <si>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</si>
  <si>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</si>
  <si>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</si>
  <si>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</si>
  <si>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</si>
  <si>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</si>
  <si>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</si>
  <si>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</si>
  <si>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</si>
  <si>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>IZVJEŠTAJ PO PROGRAMSKOJ KLASIFIKACIJI</t>
  </si>
  <si>
    <t>Kapitalne pomoći proračunskim korisnicima</t>
  </si>
  <si>
    <t>Tekuće pomoći proračunskim korisnicima iz proračuna</t>
  </si>
  <si>
    <t>Prihodi od administrativnih pristojbi i prihodi po posebnim propisima</t>
  </si>
  <si>
    <t>Pomoći proračunskim korisnicima iz proračuna</t>
  </si>
  <si>
    <t>Prihodi po posebnim propisima</t>
  </si>
  <si>
    <t>Ostali nespomenuti prihodi</t>
  </si>
  <si>
    <t>Prihodi od pruženih usluga</t>
  </si>
  <si>
    <t>Prihodi iz nadležnog proračuna</t>
  </si>
  <si>
    <t>Prihodi iz nadležnog proračuna za financiranje redovne djelatnosti proračunskih korisnika</t>
  </si>
  <si>
    <t>Prihodi iz nadležnog proračuna za financiranje rashoda poslovanja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</si>
  <si>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</si>
  <si>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</si>
  <si>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</si>
  <si>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</si>
  <si>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</si>
  <si>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</si>
  <si>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</si>
  <si>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</si>
  <si>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</si>
  <si>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</si>
  <si>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</si>
  <si>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</si>
  <si>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</si>
  <si>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Zdravstvene i veterinarske usluge</t>
  </si>
  <si>
    <t>Intelektualne i osobne usluge</t>
  </si>
  <si>
    <t>Računalne usluge</t>
  </si>
  <si>
    <t>Ostale usluge</t>
  </si>
  <si>
    <t>Naknada za rad predstavničkih i izvršnih tijela, povjerenstava i slično</t>
  </si>
  <si>
    <t>Premije osiguranja</t>
  </si>
  <si>
    <t>Reprezentacija</t>
  </si>
  <si>
    <t>Ostali nespomenuti rashodi poslovanja</t>
  </si>
  <si>
    <t>Financijski rashodi</t>
  </si>
  <si>
    <t>Ostali financijski rashodi</t>
  </si>
  <si>
    <t>Bankarske usluge i usluge platnog prometa</t>
  </si>
  <si>
    <t>Licence</t>
  </si>
  <si>
    <t>Nematerijalna imovina</t>
  </si>
  <si>
    <t>Rashodi za nabavu proizvedene dugotrajne imovine</t>
  </si>
  <si>
    <t>Postrojenja i oprema</t>
  </si>
  <si>
    <t>Uredska oprema i namještaj</t>
  </si>
  <si>
    <t>Knjige, umjetnička djela i ostale izložbene vrijednosti</t>
  </si>
  <si>
    <t>Knjige</t>
  </si>
  <si>
    <t xml:space="preserve">Ostali rashodi </t>
  </si>
  <si>
    <t>Tekuće donacije</t>
  </si>
  <si>
    <t>Tekuće donacije u naravi</t>
  </si>
  <si>
    <t>Uredski materijal i ostali materijalni rashodi</t>
  </si>
  <si>
    <t>Komunalne usluge</t>
  </si>
  <si>
    <t>09 Obrazovanje</t>
  </si>
  <si>
    <t>092 Srednjoškolsko obrazovanje</t>
  </si>
  <si>
    <t>Prihodi od imovine</t>
  </si>
  <si>
    <t>Prihodi od financijske imovine</t>
  </si>
  <si>
    <t>Kamate na oročena sredstva i depozite po viđenju</t>
  </si>
  <si>
    <t>Rashodi za usluge</t>
  </si>
  <si>
    <t>Prihodi od upravnih i administrativnih pristojbi i prihodi po posebnim propisima</t>
  </si>
  <si>
    <t>Prihodi od prodaje proizvoda te pruženih usluga</t>
  </si>
  <si>
    <t xml:space="preserve">UKUPNO RASHODI </t>
  </si>
  <si>
    <t>Ostali rashodi</t>
  </si>
  <si>
    <t>18598 - TEHNIČKA ŠKOLA ZA STROJARSTVO I MEHATRONIKU, SPLIT</t>
  </si>
  <si>
    <t>PROGRAM 4001 RAZVOJ ODGOJNO OBRAZOVNOG SUSTAVA</t>
  </si>
  <si>
    <t>Aktivnost A400103 Natjecanja, manifestacije i ostalo</t>
  </si>
  <si>
    <t>32 - Materijalni rashodi</t>
  </si>
  <si>
    <t>Aktivnost A400104 e - Škole</t>
  </si>
  <si>
    <t>31 - Rashodi za zaposlene</t>
  </si>
  <si>
    <t>3132 - Doprinosi za obvezno zdravstveno osiguranje</t>
  </si>
  <si>
    <t>42 - Rashodi za nabavu proizvedene dugotrajne imovine</t>
  </si>
  <si>
    <t>38 - Ostali rashodi</t>
  </si>
  <si>
    <t>PROGRAM 4040 SREDNJOŠKOLSKO OBRAZOVANJE</t>
  </si>
  <si>
    <t>3293 - Reprezentacija</t>
  </si>
  <si>
    <t>3299 - Ostali nespmenuti rashodi</t>
  </si>
  <si>
    <t>34 - Financijski rashodi</t>
  </si>
  <si>
    <t>3211 - Službena putovanja</t>
  </si>
  <si>
    <t>3213 - Stručno usavršavanje zaposlenika</t>
  </si>
  <si>
    <t>3291 - Naknade za rad predstavničkih i izvršnih tijela, povjerenstava i slično</t>
  </si>
  <si>
    <t>3111 - Plaće za redovan rad</t>
  </si>
  <si>
    <t xml:space="preserve">3812 - Tekuće donacije u naravi </t>
  </si>
  <si>
    <t>3221 - Uredski materijal i ostali materijalni rashodi</t>
  </si>
  <si>
    <t>3212 - Naknade za prijevoz,za rad na terenu i odvojeni život</t>
  </si>
  <si>
    <t>3214 - Ostale naknade troškova zaposlenima</t>
  </si>
  <si>
    <t>3431 - Bankarske usluge i usluge platnog prometa</t>
  </si>
  <si>
    <t>Aktivnost A404001 Rashodi djelatnosti</t>
  </si>
  <si>
    <t>3225 - Sitni inventar i auto gume</t>
  </si>
  <si>
    <t>3292 - Premije osiguranja</t>
  </si>
  <si>
    <t>3223 - Energija</t>
  </si>
  <si>
    <t>3224 - Materijal i djielovi za trkuće i investicijsko održavanje</t>
  </si>
  <si>
    <t>3227 - Službena, radna i zaštitna odjeća i obuća</t>
  </si>
  <si>
    <t>3231 - Usluge telefona, pošte i prijevoza</t>
  </si>
  <si>
    <t>3236 - Zdravstvene i veterinarske usluge</t>
  </si>
  <si>
    <t>3237 - Intelektualne i osobne usluge</t>
  </si>
  <si>
    <t>3238 - Računalne usluge</t>
  </si>
  <si>
    <t>3239 - Ostale usluge</t>
  </si>
  <si>
    <t>3294 - Članarine i norme</t>
  </si>
  <si>
    <t>3299 - Ostali nespomenuti rashodi poslovanja</t>
  </si>
  <si>
    <t>31- Rashodi za zaposlene</t>
  </si>
  <si>
    <t>3121 - Ostali rashodi za zaposlene</t>
  </si>
  <si>
    <t>3232 - Usluge tekućeg i investicijskog održavanja</t>
  </si>
  <si>
    <t>4221 - Uredska oprema i namještaj</t>
  </si>
  <si>
    <t>42421 - Knjige</t>
  </si>
  <si>
    <t>Višak/manjak iz prethodnih godina</t>
  </si>
  <si>
    <t>UKUPNO PRIHODI</t>
  </si>
  <si>
    <t>SVEUKUPNO PRIHODI</t>
  </si>
  <si>
    <t>UKUPNI VIŠAK / MANJAK PRIHODA</t>
  </si>
  <si>
    <t>5=4/2*100</t>
  </si>
  <si>
    <t>6=4/3*100</t>
  </si>
  <si>
    <t>4=3/2*100</t>
  </si>
  <si>
    <t>Aktivnost A404003 Izgradnja i uređenje objekata te nabava i održavanje opreme</t>
  </si>
  <si>
    <t>18598 - TEHNIČKA ŠKOLA ZA STROJARSTVO  I MEHATRONIKU, SPLIT</t>
  </si>
  <si>
    <t>IZVJEŠTAJ O IZVRŠENJU FINANCIJSKOG PLANA ZA 2024. GODINU</t>
  </si>
  <si>
    <t>OSTVARENJE/IZVRŠENJE 
2024.</t>
  </si>
  <si>
    <t xml:space="preserve">OSTVARENJE/IZVRŠENJE 
2024. </t>
  </si>
  <si>
    <t xml:space="preserve">IZVRŠENJE 
2024. </t>
  </si>
  <si>
    <t>Tekuće donacije od pravnih i fizičkih osoba izvan općeg proračuna</t>
  </si>
  <si>
    <t xml:space="preserve">3221 - Uredski materijal </t>
  </si>
  <si>
    <t>3239 - Ostale nespomenute usluge</t>
  </si>
  <si>
    <t>4241 - Knjige</t>
  </si>
  <si>
    <t>3234 - Komunalne usluge</t>
  </si>
  <si>
    <t>Kapitalne donacije</t>
  </si>
  <si>
    <t xml:space="preserve">Tekuće donacije </t>
  </si>
  <si>
    <t>4241 -  Knjige</t>
  </si>
  <si>
    <t>IZVORNI PLAN ILI REBALANS 2025.</t>
  </si>
  <si>
    <t>OSTVARENJE/IZVRŠENJE 
2025.</t>
  </si>
  <si>
    <t xml:space="preserve">OSTVARENJE/IZVRŠENJE 
2025. </t>
  </si>
  <si>
    <t xml:space="preserve">OSTVARENJE/IZVRŠENJE 2025. </t>
  </si>
  <si>
    <t xml:space="preserve">IZVRŠENJE 
2025. </t>
  </si>
  <si>
    <t xml:space="preserve"> IZVRŠENJE 
2025. </t>
  </si>
  <si>
    <t>Aktivnost A400118 - Nabava udžbenika i drugih obrazovnih materijala</t>
  </si>
  <si>
    <t>37 - Naknade građanima i kućanstvima na temelju osiguranja i druge naknade</t>
  </si>
  <si>
    <t>3721 - Naknade građanima u novcu</t>
  </si>
  <si>
    <t>3121 - Bonus za uspješan rad</t>
  </si>
  <si>
    <t>Aktivnost A400125 - Knjižnična građa u školskim knjižnicama</t>
  </si>
  <si>
    <t>3691 - Tekući prijenosi između proračunskih korisnika</t>
  </si>
  <si>
    <t>36- Pomoći dane u inozemstvo i unutar općeg proračuna</t>
  </si>
  <si>
    <t>3225 - Sitni inventar</t>
  </si>
  <si>
    <t>Aktivnost T400111 Opskrba školskih ustanova higijenskim potrepštinama</t>
  </si>
  <si>
    <t>Akivnost T400159 Preventivni projekti OŠ i SŠ</t>
  </si>
  <si>
    <t>Aktivnost T400165 Prevencija mentalnog zdravlja OŠ i SŠ</t>
  </si>
  <si>
    <t xml:space="preserve">Izvor 1.1. Opći prihodi i primici </t>
  </si>
  <si>
    <t>Izvor 1.1. Opći prihodi i primici</t>
  </si>
  <si>
    <t>Izvor 5.1. - Pomoći</t>
  </si>
  <si>
    <t>Izvor 5.4. - Pomoći proračunskim korisnicima SDŽ</t>
  </si>
  <si>
    <t>Izvor 3.2. Vlastiti prihodi proračunskih korisnika</t>
  </si>
  <si>
    <t>3221 - Uredski materijal</t>
  </si>
  <si>
    <t>3233 - Usluge promidžbe i informiranja</t>
  </si>
  <si>
    <t>3235 - Zakupnine i najamnine</t>
  </si>
  <si>
    <t>3295 - Pristojbe i naknade</t>
  </si>
  <si>
    <t>4123 - Licence</t>
  </si>
  <si>
    <t>41 - Rashodi za nabavu neproizvedene dugotrajne imovine</t>
  </si>
  <si>
    <t>Izvor 4.8. Prihodi za posebne namjene proračunskih korisnika</t>
  </si>
  <si>
    <t>Izvor 5.4.Pomoći proračunskim korisnicima SDŽ</t>
  </si>
  <si>
    <t>Izvor 4.4. Prihodi za posebne namjene - Decentralizacija</t>
  </si>
  <si>
    <t>Izvor 6.2. - Donacije proračunskim korisnicima SDŽ</t>
  </si>
  <si>
    <t>Izvor 6.2. Donacije proračunskim korisnicima SDŽ</t>
  </si>
  <si>
    <t>1.1. Opći prihodi i primici</t>
  </si>
  <si>
    <t>4.4. Prihodi za posebne namjene -Decentralizacija</t>
  </si>
  <si>
    <t>3.2. Vlastiti prihodi</t>
  </si>
  <si>
    <t>4.8. Prihodi za posebne namjene</t>
  </si>
  <si>
    <t>5.4. Pomoći PK</t>
  </si>
  <si>
    <t>6.2. Donacije PK</t>
  </si>
  <si>
    <t>5.4. Pomoći PK - prenesena sredstva</t>
  </si>
  <si>
    <t>3.2. Vlastiti prihodi - prenesena sredstva</t>
  </si>
  <si>
    <t>4.4. Prihodi za posebne namjene - Decentralizacija</t>
  </si>
  <si>
    <t>4.8. Prihodi za posebne namjene - prenesena sredstva</t>
  </si>
  <si>
    <t>5.1. Pomoći</t>
  </si>
  <si>
    <t>Naknade građanima i kućanstvima na temelju osiguranja i druge naknade</t>
  </si>
  <si>
    <t xml:space="preserve">5.1. Pomoći </t>
  </si>
  <si>
    <t>5.4. Pomoći proračunskim korisnicima SDŽ</t>
  </si>
  <si>
    <t>Pomoći dane u inozemstvo i unutar općeg proračuna</t>
  </si>
  <si>
    <t>Prijenosi između proračunskih korisnika istog proračuna</t>
  </si>
  <si>
    <t>Tekući prijenosi između proračunskih korisnika istog proračuna</t>
  </si>
  <si>
    <t>Ostale naknade građanima i kućanstvima iz proračuna</t>
  </si>
  <si>
    <t>Naknade građanima i kućanstvima u novcu</t>
  </si>
  <si>
    <t>Prihodi iz nadležnog proračuna za financiranje rashoda za nabavu nefinancijske imovine</t>
  </si>
  <si>
    <t>Zakupnine i najamnine</t>
  </si>
  <si>
    <t>Usluge promidžbe i informiranja</t>
  </si>
  <si>
    <t>Pristojbe i naknade</t>
  </si>
  <si>
    <t xml:space="preserve">Članarine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</si>
</sst>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3" fontId="0" fillId="0" borderId="0" xfId="0" applyNumberFormat="1"/>
    <xf numFmtId="4" fontId="3" fillId="2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0" fillId="0" borderId="0" xfId="0" applyNumberFormat="1"/>
    <xf numFmtId="4" fontId="6" fillId="2" borderId="3" xfId="0" applyNumberFormat="1" applyFont="1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11" fillId="2" borderId="4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9" fillId="2" borderId="4" xfId="0" applyFont="1" applyFill="1" applyBorder="1" applyAlignment="1">
      <alignment vertical="center"/>
    </xf>
    <xf numFmtId="0" fontId="11" fillId="2" borderId="4" xfId="0" applyNumberFormat="1" applyFont="1" applyFill="1" applyBorder="1" applyAlignment="1" applyProtection="1">
      <alignment vertical="center" wrapText="1"/>
    </xf>
    <xf numFmtId="0" fontId="9" fillId="2" borderId="4" xfId="0" applyNumberFormat="1" applyFont="1" applyFill="1" applyBorder="1" applyAlignment="1" applyProtection="1">
      <alignment vertical="center" wrapText="1"/>
    </xf>
    <xf numFmtId="0" fontId="11" fillId="2" borderId="4" xfId="0" applyFont="1" applyFill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/>
    <xf numFmtId="0" fontId="0" fillId="0" borderId="3" xfId="0" applyFont="1" applyBorder="1" applyAlignment="1">
      <alignment wrapText="1"/>
    </xf>
    <xf numFmtId="0" fontId="9" fillId="2" borderId="4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0" fontId="0" fillId="0" borderId="0" xfId="0" applyAlignment="1"/>
    <xf numFmtId="0" fontId="0" fillId="0" borderId="3" xfId="0" applyFont="1" applyBorder="1" applyAlignment="1"/>
    <xf numFmtId="4" fontId="19" fillId="0" borderId="3" xfId="0" applyNumberFormat="1" applyFont="1" applyBorder="1"/>
    <xf numFmtId="4" fontId="20" fillId="0" borderId="3" xfId="0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4" fontId="19" fillId="0" borderId="0" xfId="0" applyNumberFormat="1" applyFont="1" applyBorder="1"/>
    <xf numFmtId="0" fontId="0" fillId="0" borderId="0" xfId="0" applyBorder="1" applyAlignment="1">
      <alignment horizontal="left"/>
    </xf>
    <xf numFmtId="0" fontId="0" fillId="2" borderId="0" xfId="0" quotePrefix="1" applyFill="1" applyAlignment="1">
      <alignment horizontal="center"/>
    </xf>
    <xf numFmtId="0" fontId="0" fillId="0" borderId="0" xfId="0" applyBorder="1" applyAlignment="1"/>
    <xf numFmtId="4" fontId="0" fillId="0" borderId="0" xfId="0" applyNumberFormat="1" applyBorder="1"/>
    <xf numFmtId="0" fontId="0" fillId="0" borderId="0" xfId="0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right"/>
    </xf>
    <xf numFmtId="4" fontId="6" fillId="2" borderId="3" xfId="0" applyNumberFormat="1" applyFont="1" applyFill="1" applyBorder="1" applyAlignment="1">
      <alignment horizontal="right" vertical="center"/>
    </xf>
    <xf numFmtId="0" fontId="0" fillId="0" borderId="0" xfId="0" applyFont="1"/>
    <xf numFmtId="4" fontId="6" fillId="4" borderId="3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" fontId="6" fillId="4" borderId="4" xfId="0" applyNumberFormat="1" applyFont="1" applyFill="1" applyBorder="1" applyAlignment="1">
      <alignment horizontal="right" vertical="center"/>
    </xf>
    <xf numFmtId="0" fontId="9" fillId="2" borderId="6" xfId="0" quotePrefix="1" applyFont="1" applyFill="1" applyBorder="1" applyAlignment="1">
      <alignment horizontal="left" vertical="center"/>
    </xf>
    <xf numFmtId="0" fontId="9" fillId="2" borderId="6" xfId="0" applyNumberFormat="1" applyFont="1" applyFill="1" applyBorder="1" applyAlignment="1" applyProtection="1">
      <alignment horizontal="left" vertical="center" wrapText="1"/>
    </xf>
    <xf numFmtId="4" fontId="3" fillId="2" borderId="6" xfId="0" applyNumberFormat="1" applyFont="1" applyFill="1" applyBorder="1" applyAlignment="1">
      <alignment horizontal="right"/>
    </xf>
    <xf numFmtId="0" fontId="1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1" fillId="3" borderId="4" xfId="0" applyNumberFormat="1" applyFont="1" applyFill="1" applyBorder="1" applyAlignment="1" applyProtection="1">
      <alignment horizontal="center" vertical="center" wrapText="1"/>
    </xf>
    <xf numFmtId="4" fontId="20" fillId="3" borderId="3" xfId="0" applyNumberFormat="1" applyFont="1" applyFill="1" applyBorder="1"/>
    <xf numFmtId="0" fontId="0" fillId="3" borderId="3" xfId="0" applyFill="1" applyBorder="1"/>
    <xf numFmtId="0" fontId="0" fillId="2" borderId="1" xfId="0" applyFill="1" applyBorder="1"/>
    <xf numFmtId="0" fontId="0" fillId="2" borderId="2" xfId="0" applyFill="1" applyBorder="1"/>
    <xf numFmtId="0" fontId="6" fillId="2" borderId="4" xfId="0" applyNumberFormat="1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>
      <alignment horizontal="right" vertical="center"/>
    </xf>
    <xf numFmtId="4" fontId="6" fillId="3" borderId="4" xfId="0" applyNumberFormat="1" applyFont="1" applyFill="1" applyBorder="1" applyAlignment="1">
      <alignment horizontal="right" vertical="center"/>
    </xf>
    <xf numFmtId="0" fontId="6" fillId="3" borderId="3" xfId="0" applyNumberFormat="1" applyFont="1" applyFill="1" applyBorder="1" applyAlignment="1" applyProtection="1">
      <alignment horizontal="right" vertical="center" wrapText="1"/>
    </xf>
    <xf numFmtId="0" fontId="6" fillId="2" borderId="3" xfId="0" applyNumberFormat="1" applyFont="1" applyFill="1" applyBorder="1" applyAlignment="1" applyProtection="1">
      <alignment horizontal="right" vertical="center" wrapText="1"/>
    </xf>
    <xf numFmtId="0" fontId="16" fillId="2" borderId="3" xfId="0" applyNumberFormat="1" applyFont="1" applyFill="1" applyBorder="1" applyAlignment="1" applyProtection="1">
      <alignment horizontal="right" vertical="center" wrapText="1"/>
    </xf>
    <xf numFmtId="0" fontId="16" fillId="2" borderId="3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</xf>
    <xf numFmtId="0" fontId="16" fillId="2" borderId="6" xfId="0" applyNumberFormat="1" applyFont="1" applyFill="1" applyBorder="1" applyAlignment="1" applyProtection="1">
      <alignment horizontal="right" vertical="center" wrapText="1"/>
    </xf>
    <xf numFmtId="0" fontId="16" fillId="2" borderId="6" xfId="0" applyNumberFormat="1" applyFont="1" applyFill="1" applyBorder="1" applyAlignment="1" applyProtection="1">
      <alignment horizontal="center" vertical="center" wrapText="1"/>
    </xf>
    <xf numFmtId="0" fontId="16" fillId="0" borderId="3" xfId="0" quotePrefix="1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/>
    <xf numFmtId="4" fontId="15" fillId="0" borderId="0" xfId="0" applyNumberFormat="1" applyFont="1"/>
    <xf numFmtId="0" fontId="21" fillId="0" borderId="0" xfId="0" applyFont="1"/>
    <xf numFmtId="0" fontId="18" fillId="0" borderId="0" xfId="0" applyFont="1"/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horizontal="left" vertical="center"/>
    </xf>
    <xf numFmtId="4" fontId="1" fillId="0" borderId="3" xfId="0" applyNumberFormat="1" applyFont="1" applyBorder="1" applyAlignment="1">
      <alignment horizontal="right" vertical="center"/>
    </xf>
    <xf numFmtId="4" fontId="0" fillId="0" borderId="3" xfId="0" applyNumberFormat="1" applyFont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0" fontId="19" fillId="0" borderId="0" xfId="0" applyFont="1"/>
    <xf numFmtId="4" fontId="19" fillId="0" borderId="0" xfId="0" applyNumberFormat="1" applyFont="1"/>
    <xf numFmtId="4" fontId="19" fillId="0" borderId="6" xfId="0" applyNumberFormat="1" applyFont="1" applyBorder="1"/>
    <xf numFmtId="0" fontId="19" fillId="0" borderId="3" xfId="0" applyFont="1" applyBorder="1"/>
    <xf numFmtId="4" fontId="20" fillId="0" borderId="6" xfId="0" applyNumberFormat="1" applyFont="1" applyBorder="1"/>
    <xf numFmtId="0" fontId="20" fillId="0" borderId="3" xfId="0" applyFont="1" applyBorder="1"/>
    <xf numFmtId="0" fontId="22" fillId="0" borderId="0" xfId="0" applyFont="1"/>
    <xf numFmtId="0" fontId="22" fillId="2" borderId="0" xfId="0" applyFont="1" applyFill="1"/>
    <xf numFmtId="3" fontId="22" fillId="0" borderId="0" xfId="0" applyNumberFormat="1" applyFont="1"/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7" fillId="2" borderId="5" xfId="0" applyNumberFormat="1" applyFont="1" applyFill="1" applyBorder="1" applyAlignment="1" applyProtection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0" borderId="1" xfId="0" quotePrefix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6" fillId="2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6" fillId="0" borderId="3" xfId="0" quotePrefix="1" applyFont="1" applyBorder="1" applyAlignment="1">
      <alignment horizontal="center" wrapText="1"/>
    </xf>
    <xf numFmtId="0" fontId="16" fillId="0" borderId="1" xfId="0" quotePrefix="1" applyFont="1" applyBorder="1" applyAlignment="1">
      <alignment horizont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 wrapText="1"/>
    </xf>
    <xf numFmtId="0" fontId="20" fillId="2" borderId="4" xfId="0" applyFont="1" applyFill="1" applyBorder="1" applyAlignment="1">
      <alignment horizont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/>
    </xf>
    <xf numFmtId="0" fontId="6" fillId="2" borderId="2" xfId="0" applyNumberFormat="1" applyFont="1" applyFill="1" applyBorder="1" applyAlignment="1" applyProtection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/>
    </xf>
    <xf numFmtId="0" fontId="12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16" fillId="2" borderId="8" xfId="0" applyNumberFormat="1" applyFont="1" applyFill="1" applyBorder="1" applyAlignment="1" applyProtection="1">
      <alignment horizontal="center" vertical="center" wrapText="1"/>
    </xf>
    <xf numFmtId="0" fontId="16" fillId="2" borderId="9" xfId="0" applyNumberFormat="1" applyFont="1" applyFill="1" applyBorder="1" applyAlignment="1" applyProtection="1">
      <alignment horizontal="center" vertical="center" wrapText="1"/>
    </xf>
    <xf numFmtId="0" fontId="16" fillId="2" borderId="7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P35"/>
  <sheetViews>
    <sheetView topLeftCell="A3" workbookViewId="0">
      <selection activeCell="L6" sqref="L6"/>
    </sheetView>
  </sheetViews>
  <sheetFormatPr defaultRowHeight="15" x14ac:dyDescent="0.25"/>
  <cols>
    <col min="6" max="9" width="25.28515625" customWidth="1"/>
    <col min="10" max="11" width="15.7109375" customWidth="1"/>
  </cols>
  <sheetData>
    <row r="2" spans="2:11" ht="15.75" x14ac:dyDescent="0.25">
      <c r="B2" s="107"/>
      <c r="C2" s="107"/>
      <c r="D2" s="107"/>
      <c r="E2" s="107"/>
      <c r="F2" s="108"/>
      <c r="G2" s="107"/>
      <c r="H2" s="107"/>
      <c r="I2" s="107"/>
      <c r="J2" s="107"/>
      <c r="K2" s="107"/>
    </row>
    <row r="3" spans="2:11" ht="42" customHeight="1" x14ac:dyDescent="0.25">
      <c r="B3" s="133" t="s">
        <v>145</v>
      </c>
      <c r="C3" s="133"/>
      <c r="D3" s="133"/>
      <c r="E3" s="133"/>
      <c r="F3" s="133"/>
      <c r="G3" s="133"/>
      <c r="H3" s="133"/>
      <c r="I3" s="133"/>
      <c r="J3" s="133"/>
      <c r="K3" s="133"/>
    </row>
    <row r="4" spans="2:11" ht="15.75" customHeight="1" x14ac:dyDescent="0.25">
      <c r="B4" s="133" t="s">
        <v>9</v>
      </c>
      <c r="C4" s="133"/>
      <c r="D4" s="133"/>
      <c r="E4" s="133"/>
      <c r="F4" s="133"/>
      <c r="G4" s="133"/>
      <c r="H4" s="133"/>
      <c r="I4" s="133"/>
      <c r="J4" s="133"/>
      <c r="K4" s="133"/>
    </row>
    <row r="5" spans="2:11" ht="6.75" customHeight="1" x14ac:dyDescent="0.25">
      <c r="B5" s="151"/>
      <c r="C5" s="151"/>
      <c r="D5" s="151"/>
      <c r="E5" s="27"/>
      <c r="F5" s="27"/>
      <c r="G5" s="27"/>
      <c r="H5" s="27"/>
      <c r="I5" s="29"/>
      <c r="J5" s="29"/>
      <c r="K5" s="28"/>
    </row>
    <row r="6" spans="2:11" ht="18" customHeight="1" x14ac:dyDescent="0.25">
      <c r="B6" s="133" t="s">
        <v>32</v>
      </c>
      <c r="C6" s="133"/>
      <c r="D6" s="133"/>
      <c r="E6" s="133"/>
      <c r="F6" s="133"/>
      <c r="G6" s="133"/>
      <c r="H6" s="133"/>
      <c r="I6" s="133"/>
      <c r="J6" s="133"/>
      <c r="K6" s="133"/>
    </row>
    <row r="7" spans="2:11" ht="18" customHeight="1" x14ac:dyDescent="0.25">
      <c r="B7" s="30"/>
      <c r="C7" s="31"/>
      <c r="D7" s="31"/>
      <c r="E7" s="31"/>
      <c r="F7" s="31"/>
      <c r="G7" s="31"/>
      <c r="H7" s="31"/>
      <c r="I7" s="31"/>
      <c r="J7" s="31"/>
      <c r="K7" s="28"/>
    </row>
    <row r="8" spans="2:11" x14ac:dyDescent="0.25">
      <c r="B8" s="144" t="s">
        <v>33</v>
      </c>
      <c r="C8" s="144"/>
      <c r="D8" s="144"/>
      <c r="E8" s="144"/>
      <c r="F8" s="144"/>
      <c r="G8" s="32"/>
      <c r="H8" s="32"/>
      <c r="I8" s="32"/>
      <c r="J8" s="33"/>
      <c r="K8" s="28"/>
    </row>
    <row r="9" spans="2:11" ht="27.75" customHeight="1" x14ac:dyDescent="0.25">
      <c r="B9" s="145" t="s">
        <v>96</v>
      </c>
      <c r="C9" s="146"/>
      <c r="D9" s="146"/>
      <c r="E9" s="146"/>
      <c r="F9" s="147"/>
      <c r="G9" s="18" t="s">
        <v>147</v>
      </c>
      <c r="H9" s="1" t="s">
        <v>157</v>
      </c>
      <c r="I9" s="18" t="s">
        <v>158</v>
      </c>
      <c r="J9" s="1" t="s">
        <v>11</v>
      </c>
      <c r="K9" s="1" t="s">
        <v>24</v>
      </c>
    </row>
    <row r="10" spans="2:11" s="21" customFormat="1" ht="15.95" customHeight="1" x14ac:dyDescent="0.2">
      <c r="B10" s="138">
        <v>1</v>
      </c>
      <c r="C10" s="138"/>
      <c r="D10" s="138"/>
      <c r="E10" s="138"/>
      <c r="F10" s="139"/>
      <c r="G10" s="20">
        <v>2</v>
      </c>
      <c r="H10" s="19">
        <v>3</v>
      </c>
      <c r="I10" s="19">
        <v>4</v>
      </c>
      <c r="J10" s="99" t="s">
        <v>140</v>
      </c>
      <c r="K10" s="99" t="s">
        <v>141</v>
      </c>
    </row>
    <row r="11" spans="2:11" x14ac:dyDescent="0.25">
      <c r="B11" s="140" t="s">
        <v>0</v>
      </c>
      <c r="C11" s="141"/>
      <c r="D11" s="141"/>
      <c r="E11" s="141"/>
      <c r="F11" s="142"/>
      <c r="G11" s="41">
        <f>G12</f>
        <v>1480287.84</v>
      </c>
      <c r="H11" s="41">
        <f>H12</f>
        <v>1757086.24</v>
      </c>
      <c r="I11" s="41">
        <f>I12</f>
        <v>1641213.95</v>
      </c>
      <c r="J11" s="41">
        <f>I11/G11*100</f>
        <v>110.87127149541402</v>
      </c>
      <c r="K11" s="41">
        <f>I11/H11*100</f>
        <v>93.405429547954341</v>
      </c>
    </row>
    <row r="12" spans="2:11" x14ac:dyDescent="0.25">
      <c r="B12" s="143" t="s">
        <v>25</v>
      </c>
      <c r="C12" s="135"/>
      <c r="D12" s="135"/>
      <c r="E12" s="135"/>
      <c r="F12" s="137"/>
      <c r="G12" s="42">
        <v>1480287.84</v>
      </c>
      <c r="H12" s="42">
        <v>1757086.24</v>
      </c>
      <c r="I12" s="42">
        <v>1641213.95</v>
      </c>
      <c r="J12" s="46">
        <f>I12/G12*100</f>
        <v>110.87127149541402</v>
      </c>
      <c r="K12" s="46">
        <f>I12/H12*100</f>
        <v>93.405429547954341</v>
      </c>
    </row>
    <row r="13" spans="2:11" x14ac:dyDescent="0.25">
      <c r="B13" s="148" t="s">
        <v>30</v>
      </c>
      <c r="C13" s="137"/>
      <c r="D13" s="137"/>
      <c r="E13" s="137"/>
      <c r="F13" s="137"/>
      <c r="G13" s="42"/>
      <c r="H13" s="42"/>
      <c r="I13" s="42"/>
      <c r="J13" s="42"/>
      <c r="K13" s="42"/>
    </row>
    <row r="14" spans="2:11" x14ac:dyDescent="0.25">
      <c r="B14" s="14" t="s">
        <v>1</v>
      </c>
      <c r="C14" s="23"/>
      <c r="D14" s="23"/>
      <c r="E14" s="23"/>
      <c r="F14" s="23"/>
      <c r="G14" s="41">
        <f>G15+G16</f>
        <v>1465357.15</v>
      </c>
      <c r="H14" s="41">
        <f>H16+H15</f>
        <v>1771955.45</v>
      </c>
      <c r="I14" s="41">
        <f>I15+I16</f>
        <v>1774282.8</v>
      </c>
      <c r="J14" s="46">
        <f>I14/G14*100</f>
        <v>121.08193555407296</v>
      </c>
      <c r="K14" s="46">
        <f>I14/H14*100</f>
        <v>100.13134359557402</v>
      </c>
    </row>
    <row r="15" spans="2:11" x14ac:dyDescent="0.25">
      <c r="B15" s="134" t="s">
        <v>26</v>
      </c>
      <c r="C15" s="135"/>
      <c r="D15" s="135"/>
      <c r="E15" s="135"/>
      <c r="F15" s="135"/>
      <c r="G15" s="42">
        <f>1465357.15-1165.79</f>
        <v>1464191.3599999999</v>
      </c>
      <c r="H15" s="42">
        <f>1771955.45-25336.21</f>
        <v>1746619.24</v>
      </c>
      <c r="I15" s="42">
        <v>1753285.77</v>
      </c>
      <c r="J15" s="46">
        <f>I15/G15*100</f>
        <v>119.74430514328402</v>
      </c>
      <c r="K15" s="46">
        <f>I15/H15*100</f>
        <v>100.38168192856962</v>
      </c>
    </row>
    <row r="16" spans="2:11" x14ac:dyDescent="0.25">
      <c r="B16" s="136" t="s">
        <v>27</v>
      </c>
      <c r="C16" s="137"/>
      <c r="D16" s="137"/>
      <c r="E16" s="137"/>
      <c r="F16" s="137"/>
      <c r="G16" s="43">
        <v>1165.79</v>
      </c>
      <c r="H16" s="43">
        <v>25336.21</v>
      </c>
      <c r="I16" s="43">
        <v>20997.03</v>
      </c>
      <c r="J16" s="46">
        <f>I16/G16*100</f>
        <v>1801.0988256890175</v>
      </c>
      <c r="K16" s="46">
        <f>I16/H16*100</f>
        <v>82.873602642226288</v>
      </c>
    </row>
    <row r="17" spans="1:42" x14ac:dyDescent="0.25">
      <c r="B17" s="150" t="s">
        <v>34</v>
      </c>
      <c r="C17" s="141"/>
      <c r="D17" s="141"/>
      <c r="E17" s="141"/>
      <c r="F17" s="141"/>
      <c r="G17" s="44">
        <f>G11-G14</f>
        <v>14930.690000000177</v>
      </c>
      <c r="H17" s="41">
        <f>H11-H14</f>
        <v>-14869.209999999963</v>
      </c>
      <c r="I17" s="44">
        <f>I11-I14</f>
        <v>-133068.85000000009</v>
      </c>
      <c r="J17" s="41"/>
      <c r="K17" s="44"/>
    </row>
    <row r="18" spans="1:42" ht="18" x14ac:dyDescent="0.25">
      <c r="B18" s="27"/>
      <c r="C18" s="34"/>
      <c r="D18" s="34"/>
      <c r="E18" s="34"/>
      <c r="F18" s="34"/>
      <c r="G18" s="34"/>
      <c r="H18" s="34"/>
      <c r="I18" s="35"/>
      <c r="J18" s="35"/>
      <c r="K18" s="35"/>
    </row>
    <row r="19" spans="1:42" ht="18" customHeight="1" x14ac:dyDescent="0.25">
      <c r="B19" s="144" t="s">
        <v>35</v>
      </c>
      <c r="C19" s="144"/>
      <c r="D19" s="144"/>
      <c r="E19" s="144"/>
      <c r="F19" s="144"/>
      <c r="G19" s="34"/>
      <c r="H19" s="34"/>
      <c r="I19" s="35"/>
      <c r="J19" s="35"/>
      <c r="K19" s="35"/>
    </row>
    <row r="20" spans="1:42" ht="27.75" customHeight="1" x14ac:dyDescent="0.25">
      <c r="B20" s="145" t="s">
        <v>96</v>
      </c>
      <c r="C20" s="146"/>
      <c r="D20" s="146"/>
      <c r="E20" s="146"/>
      <c r="F20" s="147"/>
      <c r="G20" s="18" t="s">
        <v>146</v>
      </c>
      <c r="H20" s="1" t="s">
        <v>157</v>
      </c>
      <c r="I20" s="18" t="s">
        <v>159</v>
      </c>
      <c r="J20" s="1" t="s">
        <v>11</v>
      </c>
      <c r="K20" s="1" t="s">
        <v>24</v>
      </c>
    </row>
    <row r="21" spans="1:42" s="21" customFormat="1" ht="15.95" customHeight="1" x14ac:dyDescent="0.25">
      <c r="B21" s="155">
        <v>1</v>
      </c>
      <c r="C21" s="155"/>
      <c r="D21" s="155"/>
      <c r="E21" s="155"/>
      <c r="F21" s="156"/>
      <c r="G21" s="104">
        <v>2</v>
      </c>
      <c r="H21" s="100">
        <v>3</v>
      </c>
      <c r="I21" s="100">
        <v>4</v>
      </c>
      <c r="J21" s="99" t="s">
        <v>140</v>
      </c>
      <c r="K21" s="99" t="s">
        <v>141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2" ht="15.75" customHeight="1" x14ac:dyDescent="0.25">
      <c r="A22" s="21"/>
      <c r="B22" s="143" t="s">
        <v>28</v>
      </c>
      <c r="C22" s="157"/>
      <c r="D22" s="157"/>
      <c r="E22" s="157"/>
      <c r="F22" s="158"/>
      <c r="G22" s="43"/>
      <c r="H22" s="43"/>
      <c r="I22" s="43"/>
      <c r="J22" s="43"/>
      <c r="K22" s="43"/>
    </row>
    <row r="23" spans="1:42" x14ac:dyDescent="0.25">
      <c r="A23" s="21"/>
      <c r="B23" s="143" t="s">
        <v>29</v>
      </c>
      <c r="C23" s="135"/>
      <c r="D23" s="135"/>
      <c r="E23" s="135"/>
      <c r="F23" s="135"/>
      <c r="G23" s="43"/>
      <c r="H23" s="43"/>
      <c r="I23" s="43"/>
      <c r="J23" s="43"/>
      <c r="K23" s="43"/>
    </row>
    <row r="24" spans="1:42" s="24" customFormat="1" ht="15" customHeight="1" x14ac:dyDescent="0.25">
      <c r="A24" s="21"/>
      <c r="B24" s="152" t="s">
        <v>31</v>
      </c>
      <c r="C24" s="153"/>
      <c r="D24" s="153"/>
      <c r="E24" s="153"/>
      <c r="F24" s="154"/>
      <c r="G24" s="41"/>
      <c r="H24" s="41"/>
      <c r="I24" s="41"/>
      <c r="J24" s="41"/>
      <c r="K24" s="41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s="24" customFormat="1" ht="15" customHeight="1" x14ac:dyDescent="0.25">
      <c r="A25" s="21"/>
      <c r="B25" s="152" t="s">
        <v>36</v>
      </c>
      <c r="C25" s="153"/>
      <c r="D25" s="153"/>
      <c r="E25" s="153"/>
      <c r="F25" s="154"/>
      <c r="G25" s="41"/>
      <c r="H25" s="41"/>
      <c r="I25" s="41"/>
      <c r="J25" s="41"/>
      <c r="K25" s="41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x14ac:dyDescent="0.25">
      <c r="A26" s="21"/>
      <c r="B26" s="150" t="s">
        <v>37</v>
      </c>
      <c r="C26" s="141"/>
      <c r="D26" s="141"/>
      <c r="E26" s="141"/>
      <c r="F26" s="141"/>
      <c r="G26" s="41"/>
      <c r="H26" s="41"/>
      <c r="I26" s="41"/>
      <c r="J26" s="41"/>
      <c r="K26" s="41"/>
    </row>
    <row r="27" spans="1:42" ht="15.75" x14ac:dyDescent="0.25">
      <c r="B27" s="36"/>
      <c r="C27" s="37"/>
      <c r="D27" s="37"/>
      <c r="E27" s="37"/>
      <c r="F27" s="37"/>
      <c r="G27" s="38"/>
      <c r="H27" s="38"/>
      <c r="I27" s="38"/>
      <c r="J27" s="38"/>
      <c r="K27" s="28"/>
    </row>
    <row r="28" spans="1:42" ht="15.75" x14ac:dyDescent="0.25">
      <c r="B28" s="159"/>
      <c r="C28" s="159"/>
      <c r="D28" s="159"/>
      <c r="E28" s="159"/>
      <c r="F28" s="159"/>
      <c r="G28" s="159"/>
      <c r="H28" s="159"/>
      <c r="I28" s="159"/>
      <c r="J28" s="159"/>
      <c r="K28" s="159"/>
    </row>
    <row r="29" spans="1:42" ht="15.75" x14ac:dyDescent="0.25">
      <c r="B29" s="10"/>
      <c r="C29" s="11"/>
      <c r="D29" s="11"/>
      <c r="E29" s="11"/>
      <c r="F29" s="11"/>
      <c r="G29" s="12"/>
      <c r="H29" s="12"/>
      <c r="I29" s="12"/>
      <c r="J29" s="12"/>
    </row>
    <row r="30" spans="1:42" ht="15" customHeight="1" x14ac:dyDescent="0.25">
      <c r="B30" s="160"/>
      <c r="C30" s="160"/>
      <c r="D30" s="160"/>
      <c r="E30" s="160"/>
      <c r="F30" s="160"/>
      <c r="G30" s="160"/>
      <c r="H30" s="160"/>
      <c r="I30" s="160"/>
      <c r="J30" s="160"/>
      <c r="K30" s="160"/>
    </row>
    <row r="31" spans="1:42" x14ac:dyDescent="0.25">
      <c r="B31" s="160"/>
      <c r="C31" s="160"/>
      <c r="D31" s="160"/>
      <c r="E31" s="160"/>
      <c r="F31" s="160"/>
      <c r="G31" s="160"/>
      <c r="H31" s="160"/>
      <c r="I31" s="160"/>
      <c r="J31" s="160"/>
      <c r="K31" s="160"/>
    </row>
    <row r="32" spans="1:42" ht="15" customHeight="1" x14ac:dyDescent="0.25">
      <c r="B32" s="160"/>
      <c r="C32" s="160"/>
      <c r="D32" s="160"/>
      <c r="E32" s="160"/>
      <c r="F32" s="160"/>
      <c r="G32" s="160"/>
      <c r="H32" s="160"/>
      <c r="I32" s="160"/>
      <c r="J32" s="160"/>
      <c r="K32" s="160"/>
    </row>
    <row r="33" spans="2:11" ht="36.75" customHeight="1" x14ac:dyDescent="0.25">
      <c r="B33" s="160"/>
      <c r="C33" s="160"/>
      <c r="D33" s="160"/>
      <c r="E33" s="160"/>
      <c r="F33" s="160"/>
      <c r="G33" s="160"/>
      <c r="H33" s="160"/>
      <c r="I33" s="160"/>
      <c r="J33" s="160"/>
      <c r="K33" s="160"/>
    </row>
    <row r="34" spans="2:11" ht="15" customHeight="1" x14ac:dyDescent="0.25">
      <c r="B34" s="149"/>
      <c r="C34" s="149"/>
      <c r="D34" s="149"/>
      <c r="E34" s="149"/>
      <c r="F34" s="149"/>
      <c r="G34" s="149"/>
      <c r="H34" s="149"/>
      <c r="I34" s="149"/>
      <c r="J34" s="149"/>
      <c r="K34" s="149"/>
    </row>
    <row r="35" spans="2:11" x14ac:dyDescent="0.25">
      <c r="B35" s="149"/>
      <c r="C35" s="149"/>
      <c r="D35" s="149"/>
      <c r="E35" s="149"/>
      <c r="F35" s="149"/>
      <c r="G35" s="149"/>
      <c r="H35" s="149"/>
      <c r="I35" s="149"/>
      <c r="J35" s="149"/>
      <c r="K35" s="149"/>
    </row>
  </sheetData>
  <mergeCells count="26">
    <mergeCell ref="B34:K35"/>
    <mergeCell ref="B17:F17"/>
    <mergeCell ref="B26:F26"/>
    <mergeCell ref="B5:D5"/>
    <mergeCell ref="B25:F25"/>
    <mergeCell ref="B20:F20"/>
    <mergeCell ref="B21:F21"/>
    <mergeCell ref="B23:F23"/>
    <mergeCell ref="B24:F24"/>
    <mergeCell ref="B22:F22"/>
    <mergeCell ref="B28:K28"/>
    <mergeCell ref="B31:K31"/>
    <mergeCell ref="B30:K30"/>
    <mergeCell ref="B32:K33"/>
    <mergeCell ref="B19:F19"/>
    <mergeCell ref="B3:K3"/>
    <mergeCell ref="B4:K4"/>
    <mergeCell ref="B6:K6"/>
    <mergeCell ref="B15:F15"/>
    <mergeCell ref="B16:F16"/>
    <mergeCell ref="B10:F10"/>
    <mergeCell ref="B11:F11"/>
    <mergeCell ref="B12:F12"/>
    <mergeCell ref="B8:F8"/>
    <mergeCell ref="B9:F9"/>
    <mergeCell ref="B13:F1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271"/>
  <sheetViews>
    <sheetView zoomScaleNormal="100" workbookViewId="0">
      <selection activeCell="N34" sqref="N3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7" customWidth="1"/>
    <col min="7" max="9" width="25.28515625" customWidth="1"/>
    <col min="10" max="11" width="15.7109375" customWidth="1"/>
  </cols>
  <sheetData>
    <row r="1" spans="2:11" ht="18" customHeight="1" x14ac:dyDescent="0.25">
      <c r="B1" s="13"/>
      <c r="C1" s="13"/>
      <c r="D1" s="13"/>
      <c r="E1" s="13"/>
      <c r="F1" s="108"/>
      <c r="G1" s="107"/>
      <c r="H1" s="107"/>
      <c r="I1" s="107"/>
      <c r="J1" s="13"/>
    </row>
    <row r="2" spans="2:11" ht="15.75" customHeight="1" x14ac:dyDescent="0.25">
      <c r="B2" s="164" t="s">
        <v>9</v>
      </c>
      <c r="C2" s="164"/>
      <c r="D2" s="164"/>
      <c r="E2" s="164"/>
      <c r="F2" s="164"/>
      <c r="G2" s="164"/>
      <c r="H2" s="164"/>
      <c r="I2" s="164"/>
      <c r="J2" s="164"/>
      <c r="K2" s="164"/>
    </row>
    <row r="3" spans="2:11" ht="18" x14ac:dyDescent="0.25">
      <c r="B3" s="2"/>
      <c r="C3" s="2"/>
      <c r="D3" s="2"/>
      <c r="E3" s="13"/>
      <c r="F3" s="2"/>
      <c r="G3" s="2"/>
      <c r="H3" s="2"/>
      <c r="I3" s="3"/>
      <c r="J3" s="3"/>
    </row>
    <row r="4" spans="2:11" ht="18" customHeight="1" x14ac:dyDescent="0.25">
      <c r="B4" s="164" t="s">
        <v>38</v>
      </c>
      <c r="C4" s="164"/>
      <c r="D4" s="164"/>
      <c r="E4" s="164"/>
      <c r="F4" s="164"/>
      <c r="G4" s="164"/>
      <c r="H4" s="164"/>
      <c r="I4" s="164"/>
      <c r="J4" s="164"/>
      <c r="K4" s="164"/>
    </row>
    <row r="5" spans="2:11" ht="18" x14ac:dyDescent="0.25">
      <c r="B5" s="2"/>
      <c r="C5" s="2"/>
      <c r="D5" s="2"/>
      <c r="E5" s="13"/>
      <c r="F5" s="2"/>
      <c r="G5" s="2"/>
      <c r="H5" s="2"/>
      <c r="I5" s="3"/>
      <c r="J5" s="3"/>
    </row>
    <row r="6" spans="2:11" ht="15.75" customHeight="1" x14ac:dyDescent="0.25">
      <c r="B6" s="164" t="s">
        <v>12</v>
      </c>
      <c r="C6" s="164"/>
      <c r="D6" s="164"/>
      <c r="E6" s="164"/>
      <c r="F6" s="164"/>
      <c r="G6" s="164"/>
      <c r="H6" s="164"/>
      <c r="I6" s="164"/>
      <c r="J6" s="164"/>
      <c r="K6" s="164"/>
    </row>
    <row r="7" spans="2:11" ht="18" x14ac:dyDescent="0.25">
      <c r="B7" s="2"/>
      <c r="C7" s="2"/>
      <c r="D7" s="2"/>
      <c r="E7" s="13"/>
      <c r="F7" s="2"/>
      <c r="G7" s="2"/>
      <c r="H7" s="2"/>
      <c r="I7" s="3"/>
      <c r="J7" s="3"/>
    </row>
    <row r="8" spans="2:11" ht="25.5" customHeight="1" x14ac:dyDescent="0.25">
      <c r="B8" s="161" t="s">
        <v>96</v>
      </c>
      <c r="C8" s="162"/>
      <c r="D8" s="162"/>
      <c r="E8" s="162"/>
      <c r="F8" s="163"/>
      <c r="G8" s="25" t="s">
        <v>146</v>
      </c>
      <c r="H8" s="25" t="s">
        <v>157</v>
      </c>
      <c r="I8" s="25" t="s">
        <v>158</v>
      </c>
      <c r="J8" s="25" t="s">
        <v>11</v>
      </c>
      <c r="K8" s="25" t="s">
        <v>24</v>
      </c>
    </row>
    <row r="9" spans="2:11" ht="16.5" customHeight="1" x14ac:dyDescent="0.25">
      <c r="B9" s="161">
        <v>1</v>
      </c>
      <c r="C9" s="162"/>
      <c r="D9" s="162"/>
      <c r="E9" s="162"/>
      <c r="F9" s="163"/>
      <c r="G9" s="25">
        <v>2</v>
      </c>
      <c r="H9" s="25">
        <v>3</v>
      </c>
      <c r="I9" s="25">
        <v>4</v>
      </c>
      <c r="J9" s="97" t="s">
        <v>140</v>
      </c>
      <c r="K9" s="97" t="s">
        <v>141</v>
      </c>
    </row>
    <row r="10" spans="2:11" ht="18" customHeight="1" x14ac:dyDescent="0.25">
      <c r="B10" s="4">
        <v>6</v>
      </c>
      <c r="C10" s="4"/>
      <c r="D10" s="4"/>
      <c r="E10" s="4"/>
      <c r="F10" s="4" t="s">
        <v>2</v>
      </c>
      <c r="G10" s="67">
        <f>G11+G15+G18+G21+G27</f>
        <v>1480287.8399999999</v>
      </c>
      <c r="H10" s="46">
        <f>H11+H15+H18+H21+H27+H24</f>
        <v>1757086.2400000002</v>
      </c>
      <c r="I10" s="67">
        <f>I11+I15+I18+I21+I27</f>
        <v>1641213.95</v>
      </c>
      <c r="J10" s="67">
        <f>I10/G10*100</f>
        <v>110.87127149541402</v>
      </c>
      <c r="K10" s="67">
        <f>I10/H10*100</f>
        <v>93.405429547954327</v>
      </c>
    </row>
    <row r="11" spans="2:11" ht="25.5" x14ac:dyDescent="0.25">
      <c r="B11" s="4"/>
      <c r="C11" s="9">
        <v>63</v>
      </c>
      <c r="D11" s="9"/>
      <c r="E11" s="9"/>
      <c r="F11" s="9" t="s">
        <v>13</v>
      </c>
      <c r="G11" s="66">
        <f>G12</f>
        <v>1346859.51</v>
      </c>
      <c r="H11" s="40">
        <v>1548266.8</v>
      </c>
      <c r="I11" s="66">
        <f>I12</f>
        <v>1433846.41</v>
      </c>
      <c r="J11" s="66">
        <f>I11/G11*100</f>
        <v>106.45849840715755</v>
      </c>
      <c r="K11" s="66">
        <f>I11/H11*100</f>
        <v>92.609775653653486</v>
      </c>
    </row>
    <row r="12" spans="2:11" x14ac:dyDescent="0.25">
      <c r="B12" s="4"/>
      <c r="C12" s="9"/>
      <c r="D12" s="9">
        <v>636</v>
      </c>
      <c r="E12" s="9"/>
      <c r="F12" s="9" t="s">
        <v>43</v>
      </c>
      <c r="G12" s="66">
        <f>G13+G14</f>
        <v>1346859.51</v>
      </c>
      <c r="H12" s="40"/>
      <c r="I12" s="66">
        <f>I13+I14</f>
        <v>1433846.41</v>
      </c>
      <c r="J12" s="66">
        <f>I12/G12*100</f>
        <v>106.45849840715755</v>
      </c>
      <c r="K12" s="66"/>
    </row>
    <row r="13" spans="2:11" x14ac:dyDescent="0.25">
      <c r="B13" s="5"/>
      <c r="C13" s="5"/>
      <c r="D13" s="5"/>
      <c r="E13" s="5">
        <v>6361</v>
      </c>
      <c r="F13" s="5" t="s">
        <v>41</v>
      </c>
      <c r="G13" s="66">
        <f>1342461.43+3598.59</f>
        <v>1346060.02</v>
      </c>
      <c r="H13" s="40"/>
      <c r="I13" s="66">
        <v>1433246.41</v>
      </c>
      <c r="J13" s="66">
        <f>I13/G13*100</f>
        <v>106.47715471112498</v>
      </c>
      <c r="K13" s="66"/>
    </row>
    <row r="14" spans="2:11" x14ac:dyDescent="0.25">
      <c r="B14" s="5"/>
      <c r="C14" s="5"/>
      <c r="D14" s="6"/>
      <c r="E14" s="5">
        <v>6362</v>
      </c>
      <c r="F14" s="5" t="s">
        <v>40</v>
      </c>
      <c r="G14" s="66">
        <v>799.49</v>
      </c>
      <c r="H14" s="40"/>
      <c r="I14" s="66">
        <v>600</v>
      </c>
      <c r="J14" s="66">
        <f>I14/G14*100</f>
        <v>75.047842999912433</v>
      </c>
      <c r="K14" s="66"/>
    </row>
    <row r="15" spans="2:11" x14ac:dyDescent="0.25">
      <c r="B15" s="5"/>
      <c r="C15" s="5">
        <v>64</v>
      </c>
      <c r="D15" s="6"/>
      <c r="E15" s="5"/>
      <c r="F15" s="5" t="s">
        <v>88</v>
      </c>
      <c r="G15" s="66">
        <f>G16</f>
        <v>0.03</v>
      </c>
      <c r="H15" s="40">
        <v>1</v>
      </c>
      <c r="I15" s="66">
        <f>I16</f>
        <v>7.0000000000000007E-2</v>
      </c>
      <c r="J15" s="66"/>
      <c r="K15" s="66">
        <f>I15/H15*100</f>
        <v>7.0000000000000009</v>
      </c>
    </row>
    <row r="16" spans="2:11" x14ac:dyDescent="0.25">
      <c r="B16" s="5"/>
      <c r="C16" s="5"/>
      <c r="D16" s="5">
        <v>641</v>
      </c>
      <c r="E16" s="5"/>
      <c r="F16" s="5" t="s">
        <v>89</v>
      </c>
      <c r="G16" s="66">
        <f>G17</f>
        <v>0.03</v>
      </c>
      <c r="H16" s="40"/>
      <c r="I16" s="66">
        <f>I17</f>
        <v>7.0000000000000007E-2</v>
      </c>
      <c r="J16" s="66"/>
      <c r="K16" s="66"/>
    </row>
    <row r="17" spans="2:11" x14ac:dyDescent="0.25">
      <c r="B17" s="5"/>
      <c r="C17" s="5"/>
      <c r="D17" s="6"/>
      <c r="E17" s="5">
        <v>6413</v>
      </c>
      <c r="F17" s="5" t="s">
        <v>90</v>
      </c>
      <c r="G17" s="66">
        <v>0.03</v>
      </c>
      <c r="H17" s="40"/>
      <c r="I17" s="66">
        <v>7.0000000000000007E-2</v>
      </c>
      <c r="J17" s="66"/>
      <c r="K17" s="66"/>
    </row>
    <row r="18" spans="2:11" ht="25.5" x14ac:dyDescent="0.25">
      <c r="B18" s="5"/>
      <c r="C18" s="5">
        <v>65</v>
      </c>
      <c r="D18" s="6"/>
      <c r="E18" s="5"/>
      <c r="F18" s="22" t="s">
        <v>42</v>
      </c>
      <c r="G18" s="66">
        <f>G19</f>
        <v>20678.669999999998</v>
      </c>
      <c r="H18" s="40">
        <v>21800</v>
      </c>
      <c r="I18" s="66">
        <f>I19</f>
        <v>21851.37</v>
      </c>
      <c r="J18" s="66">
        <f t="shared" ref="J18:J29" si="0">I18/G18*100</f>
        <v>105.67106104986443</v>
      </c>
      <c r="K18" s="66">
        <f>I18/H18*100</f>
        <v>100.23564220183485</v>
      </c>
    </row>
    <row r="19" spans="2:11" x14ac:dyDescent="0.25">
      <c r="B19" s="5"/>
      <c r="C19" s="5"/>
      <c r="D19" s="6"/>
      <c r="E19" s="5">
        <v>652</v>
      </c>
      <c r="F19" s="22" t="s">
        <v>44</v>
      </c>
      <c r="G19" s="66">
        <f>G20</f>
        <v>20678.669999999998</v>
      </c>
      <c r="H19" s="40"/>
      <c r="I19" s="66">
        <f>I20</f>
        <v>21851.37</v>
      </c>
      <c r="J19" s="66">
        <f t="shared" si="0"/>
        <v>105.67106104986443</v>
      </c>
      <c r="K19" s="66"/>
    </row>
    <row r="20" spans="2:11" x14ac:dyDescent="0.25">
      <c r="B20" s="5"/>
      <c r="C20" s="5"/>
      <c r="D20" s="6"/>
      <c r="E20" s="5">
        <v>6526</v>
      </c>
      <c r="F20" s="22" t="s">
        <v>45</v>
      </c>
      <c r="G20" s="66">
        <v>20678.669999999998</v>
      </c>
      <c r="H20" s="40"/>
      <c r="I20" s="66">
        <v>21851.37</v>
      </c>
      <c r="J20" s="66">
        <f t="shared" si="0"/>
        <v>105.67106104986443</v>
      </c>
      <c r="K20" s="66"/>
    </row>
    <row r="21" spans="2:11" ht="25.5" x14ac:dyDescent="0.25">
      <c r="B21" s="5"/>
      <c r="C21" s="5">
        <v>66</v>
      </c>
      <c r="D21" s="6"/>
      <c r="E21" s="6"/>
      <c r="F21" s="9" t="s">
        <v>14</v>
      </c>
      <c r="G21" s="66">
        <f>G22+G24</f>
        <v>2176.9700000000003</v>
      </c>
      <c r="H21" s="40">
        <f>210.26+2045.05</f>
        <v>2255.31</v>
      </c>
      <c r="I21" s="66">
        <f>I22+I24</f>
        <v>8596.1299999999992</v>
      </c>
      <c r="J21" s="66">
        <f t="shared" si="0"/>
        <v>394.86671842055694</v>
      </c>
      <c r="K21" s="66">
        <f>I21/H21*100</f>
        <v>381.15070655475296</v>
      </c>
    </row>
    <row r="22" spans="2:11" x14ac:dyDescent="0.25">
      <c r="B22" s="5"/>
      <c r="C22" s="17"/>
      <c r="D22" s="6">
        <v>661</v>
      </c>
      <c r="E22" s="6"/>
      <c r="F22" s="9" t="s">
        <v>15</v>
      </c>
      <c r="G22" s="66">
        <f>G23</f>
        <v>30.26</v>
      </c>
      <c r="H22" s="40"/>
      <c r="I22" s="66">
        <f>I23</f>
        <v>210.26</v>
      </c>
      <c r="J22" s="66">
        <f t="shared" si="0"/>
        <v>694.84467944481162</v>
      </c>
      <c r="K22" s="66"/>
    </row>
    <row r="23" spans="2:11" x14ac:dyDescent="0.25">
      <c r="B23" s="5"/>
      <c r="C23" s="17"/>
      <c r="D23" s="6"/>
      <c r="E23" s="5">
        <v>6615</v>
      </c>
      <c r="F23" s="9" t="s">
        <v>46</v>
      </c>
      <c r="G23" s="66">
        <v>30.26</v>
      </c>
      <c r="H23" s="40"/>
      <c r="I23" s="66">
        <v>210.26</v>
      </c>
      <c r="J23" s="66">
        <f t="shared" si="0"/>
        <v>694.84467944481162</v>
      </c>
      <c r="K23" s="66"/>
    </row>
    <row r="24" spans="2:11" x14ac:dyDescent="0.25">
      <c r="B24" s="5"/>
      <c r="C24" s="17"/>
      <c r="D24" s="6">
        <v>663</v>
      </c>
      <c r="E24" s="5"/>
      <c r="F24" s="9"/>
      <c r="G24" s="66">
        <f>G25+G26</f>
        <v>2146.71</v>
      </c>
      <c r="H24" s="40"/>
      <c r="I24" s="66">
        <f>I25+I26</f>
        <v>8385.869999999999</v>
      </c>
      <c r="J24" s="66"/>
      <c r="K24" s="66"/>
    </row>
    <row r="25" spans="2:11" x14ac:dyDescent="0.25">
      <c r="B25" s="5"/>
      <c r="C25" s="17"/>
      <c r="D25" s="6"/>
      <c r="E25" s="5">
        <v>6631</v>
      </c>
      <c r="F25" s="9" t="s">
        <v>155</v>
      </c>
      <c r="G25" s="66">
        <v>1920</v>
      </c>
      <c r="H25" s="40"/>
      <c r="I25" s="66">
        <v>1800</v>
      </c>
      <c r="J25" s="66"/>
      <c r="K25" s="66"/>
    </row>
    <row r="26" spans="2:11" ht="15" customHeight="1" x14ac:dyDescent="0.25">
      <c r="B26" s="5"/>
      <c r="C26" s="17"/>
      <c r="D26" s="6"/>
      <c r="E26" s="5">
        <v>6632</v>
      </c>
      <c r="F26" s="9" t="s">
        <v>154</v>
      </c>
      <c r="G26" s="66">
        <v>226.71</v>
      </c>
      <c r="H26" s="40"/>
      <c r="I26" s="66">
        <v>6585.87</v>
      </c>
      <c r="J26" s="66"/>
      <c r="K26" s="66"/>
    </row>
    <row r="27" spans="2:11" x14ac:dyDescent="0.25">
      <c r="B27" s="5"/>
      <c r="C27" s="5">
        <v>67</v>
      </c>
      <c r="D27" s="6"/>
      <c r="E27" s="6"/>
      <c r="F27" s="9" t="s">
        <v>47</v>
      </c>
      <c r="G27" s="66">
        <f>G28</f>
        <v>110572.66</v>
      </c>
      <c r="H27" s="40">
        <v>184763.13</v>
      </c>
      <c r="I27" s="66">
        <f>I28</f>
        <v>176919.97</v>
      </c>
      <c r="J27" s="66">
        <f t="shared" si="0"/>
        <v>160.00335887732103</v>
      </c>
      <c r="K27" s="66">
        <f>I27/H27*100</f>
        <v>95.755018872001145</v>
      </c>
    </row>
    <row r="28" spans="2:11" ht="25.5" x14ac:dyDescent="0.25">
      <c r="B28" s="5"/>
      <c r="C28" s="5"/>
      <c r="D28" s="5">
        <v>671</v>
      </c>
      <c r="E28" s="6"/>
      <c r="F28" s="9" t="s">
        <v>48</v>
      </c>
      <c r="G28" s="66">
        <f>G29</f>
        <v>110572.66</v>
      </c>
      <c r="H28" s="40"/>
      <c r="I28" s="66">
        <f>I29+I30</f>
        <v>176919.97</v>
      </c>
      <c r="J28" s="66">
        <f t="shared" si="0"/>
        <v>160.00335887732103</v>
      </c>
      <c r="K28" s="66"/>
    </row>
    <row r="29" spans="2:11" ht="25.5" x14ac:dyDescent="0.25">
      <c r="B29" s="5"/>
      <c r="C29" s="5"/>
      <c r="D29" s="6"/>
      <c r="E29" s="5">
        <v>6711</v>
      </c>
      <c r="F29" s="9" t="s">
        <v>49</v>
      </c>
      <c r="G29" s="66">
        <f>109742.7+829.96</f>
        <v>110572.66</v>
      </c>
      <c r="H29" s="40"/>
      <c r="I29" s="66">
        <v>174010.84</v>
      </c>
      <c r="J29" s="66">
        <f t="shared" si="0"/>
        <v>157.37239205423836</v>
      </c>
      <c r="K29" s="66"/>
    </row>
    <row r="30" spans="2:11" ht="25.5" x14ac:dyDescent="0.25">
      <c r="B30" s="5"/>
      <c r="C30" s="5"/>
      <c r="D30" s="6"/>
      <c r="E30" s="5">
        <v>6712</v>
      </c>
      <c r="F30" s="9" t="s">
        <v>209</v>
      </c>
      <c r="G30" s="66"/>
      <c r="H30" s="40"/>
      <c r="I30" s="66">
        <v>2909.13</v>
      </c>
      <c r="J30" s="66"/>
      <c r="K30" s="66"/>
    </row>
    <row r="31" spans="2:11" ht="18" customHeight="1" x14ac:dyDescent="0.25">
      <c r="B31" s="5"/>
      <c r="C31" s="5"/>
      <c r="D31" s="6"/>
      <c r="E31" s="5"/>
      <c r="F31" s="4" t="s">
        <v>137</v>
      </c>
      <c r="G31" s="67">
        <f>G10</f>
        <v>1480287.8399999999</v>
      </c>
      <c r="H31" s="46">
        <f>H10</f>
        <v>1757086.2400000002</v>
      </c>
      <c r="I31" s="67">
        <f>I10</f>
        <v>1641213.95</v>
      </c>
      <c r="J31" s="67">
        <f>I31/G31*100</f>
        <v>110.87127149541402</v>
      </c>
      <c r="K31" s="67">
        <f>I31/H31*100</f>
        <v>93.405429547954327</v>
      </c>
    </row>
    <row r="32" spans="2:11" ht="18" customHeight="1" x14ac:dyDescent="0.25">
      <c r="B32" s="5"/>
      <c r="C32" s="5"/>
      <c r="D32" s="6"/>
      <c r="E32" s="5"/>
      <c r="F32" s="4" t="s">
        <v>136</v>
      </c>
      <c r="G32" s="67">
        <v>-1986.07</v>
      </c>
      <c r="H32" s="46">
        <v>14869.21</v>
      </c>
      <c r="I32" s="67">
        <v>13744.62</v>
      </c>
      <c r="J32" s="67"/>
      <c r="K32" s="67"/>
    </row>
    <row r="33" spans="2:13" ht="18" customHeight="1" x14ac:dyDescent="0.25">
      <c r="B33" s="5"/>
      <c r="C33" s="5"/>
      <c r="D33" s="6"/>
      <c r="E33" s="5"/>
      <c r="F33" s="4" t="s">
        <v>138</v>
      </c>
      <c r="G33" s="67">
        <f>G31+G32</f>
        <v>1478301.7699999998</v>
      </c>
      <c r="H33" s="46">
        <f>H31+H32</f>
        <v>1771955.4500000002</v>
      </c>
      <c r="I33" s="67">
        <f>I31+I32</f>
        <v>1654958.57</v>
      </c>
      <c r="J33" s="67">
        <f>I33/G33*100</f>
        <v>111.9499823097689</v>
      </c>
      <c r="K33" s="67">
        <f>I33/H33*100</f>
        <v>93.397301269622773</v>
      </c>
    </row>
    <row r="34" spans="2:13" ht="15.75" customHeight="1" x14ac:dyDescent="0.25">
      <c r="B34" s="124"/>
      <c r="C34" s="124"/>
      <c r="D34" s="124"/>
      <c r="E34" s="124"/>
      <c r="F34" s="124"/>
      <c r="G34" s="125"/>
      <c r="H34" s="125"/>
      <c r="I34" s="125"/>
      <c r="J34" s="125"/>
      <c r="K34" s="125"/>
    </row>
    <row r="35" spans="2:13" ht="25.5" customHeight="1" x14ac:dyDescent="0.25">
      <c r="B35" s="161" t="s">
        <v>96</v>
      </c>
      <c r="C35" s="162"/>
      <c r="D35" s="162"/>
      <c r="E35" s="162"/>
      <c r="F35" s="163"/>
      <c r="G35" s="25" t="s">
        <v>147</v>
      </c>
      <c r="H35" s="25" t="s">
        <v>157</v>
      </c>
      <c r="I35" s="25" t="s">
        <v>159</v>
      </c>
      <c r="J35" s="25" t="s">
        <v>11</v>
      </c>
      <c r="K35" s="25" t="s">
        <v>24</v>
      </c>
    </row>
    <row r="36" spans="2:13" ht="12.75" customHeight="1" x14ac:dyDescent="0.25">
      <c r="B36" s="161">
        <v>1</v>
      </c>
      <c r="C36" s="162"/>
      <c r="D36" s="162"/>
      <c r="E36" s="162"/>
      <c r="F36" s="163"/>
      <c r="G36" s="25">
        <v>2</v>
      </c>
      <c r="H36" s="25">
        <v>3</v>
      </c>
      <c r="I36" s="25">
        <v>4</v>
      </c>
      <c r="J36" s="97" t="s">
        <v>140</v>
      </c>
      <c r="K36" s="97" t="s">
        <v>141</v>
      </c>
    </row>
    <row r="37" spans="2:13" ht="18" customHeight="1" x14ac:dyDescent="0.25">
      <c r="B37" s="4">
        <v>3</v>
      </c>
      <c r="C37" s="4"/>
      <c r="D37" s="4"/>
      <c r="E37" s="4"/>
      <c r="F37" s="4" t="s">
        <v>3</v>
      </c>
      <c r="G37" s="67">
        <f>G38+G45+G74+G83</f>
        <v>1464191.3599999999</v>
      </c>
      <c r="H37" s="46">
        <f>H38+H45+H74+H77+H80+H83</f>
        <v>1746619.24</v>
      </c>
      <c r="I37" s="67">
        <f>I38+I45+I74+I77+I80+I83</f>
        <v>1753285.7699999998</v>
      </c>
      <c r="J37" s="67">
        <f t="shared" ref="J37:J44" si="1">I37/G37*100</f>
        <v>119.74430514328401</v>
      </c>
      <c r="K37" s="67">
        <f>I37/H37*100</f>
        <v>100.38168192856961</v>
      </c>
    </row>
    <row r="38" spans="2:13" x14ac:dyDescent="0.25">
      <c r="B38" s="4"/>
      <c r="C38" s="9">
        <v>31</v>
      </c>
      <c r="D38" s="9"/>
      <c r="E38" s="9"/>
      <c r="F38" s="9" t="s">
        <v>4</v>
      </c>
      <c r="G38" s="66">
        <f>G39+G41+G43</f>
        <v>1341999.93</v>
      </c>
      <c r="H38" s="40">
        <v>1547150.08</v>
      </c>
      <c r="I38" s="66">
        <f>I39+I41+I43</f>
        <v>1554292.92</v>
      </c>
      <c r="J38" s="66">
        <f t="shared" si="1"/>
        <v>115.81915060159504</v>
      </c>
      <c r="K38" s="66">
        <f>I38/H38*100</f>
        <v>100.4616772537025</v>
      </c>
    </row>
    <row r="39" spans="2:13" x14ac:dyDescent="0.25">
      <c r="B39" s="5"/>
      <c r="C39" s="5"/>
      <c r="D39" s="5">
        <v>311</v>
      </c>
      <c r="E39" s="5"/>
      <c r="F39" s="5" t="s">
        <v>16</v>
      </c>
      <c r="G39" s="66">
        <f>G40</f>
        <v>1109144.72</v>
      </c>
      <c r="H39" s="40"/>
      <c r="I39" s="66">
        <f>I40</f>
        <v>1284316.1100000001</v>
      </c>
      <c r="J39" s="66">
        <f t="shared" si="1"/>
        <v>115.79337545780322</v>
      </c>
      <c r="K39" s="66"/>
    </row>
    <row r="40" spans="2:13" x14ac:dyDescent="0.25">
      <c r="B40" s="5"/>
      <c r="C40" s="5"/>
      <c r="D40" s="5"/>
      <c r="E40" s="5">
        <v>3111</v>
      </c>
      <c r="F40" s="5" t="s">
        <v>17</v>
      </c>
      <c r="G40" s="66">
        <v>1109144.72</v>
      </c>
      <c r="H40" s="40"/>
      <c r="I40" s="66">
        <v>1284316.1100000001</v>
      </c>
      <c r="J40" s="66">
        <f t="shared" si="1"/>
        <v>115.79337545780322</v>
      </c>
      <c r="K40" s="66"/>
    </row>
    <row r="41" spans="2:13" x14ac:dyDescent="0.25">
      <c r="B41" s="5"/>
      <c r="C41" s="5"/>
      <c r="D41" s="5">
        <v>312</v>
      </c>
      <c r="E41" s="5"/>
      <c r="F41" s="5" t="s">
        <v>50</v>
      </c>
      <c r="G41" s="66">
        <f>G42</f>
        <v>49884.9</v>
      </c>
      <c r="H41" s="40"/>
      <c r="I41" s="66">
        <f>I42</f>
        <v>58064.67</v>
      </c>
      <c r="J41" s="66">
        <f t="shared" si="1"/>
        <v>116.3972865536465</v>
      </c>
      <c r="K41" s="66"/>
    </row>
    <row r="42" spans="2:13" x14ac:dyDescent="0.25">
      <c r="B42" s="5"/>
      <c r="C42" s="5"/>
      <c r="D42" s="5"/>
      <c r="E42" s="5">
        <v>3121</v>
      </c>
      <c r="F42" s="5" t="s">
        <v>50</v>
      </c>
      <c r="G42" s="66">
        <v>49884.9</v>
      </c>
      <c r="H42" s="40"/>
      <c r="I42" s="66">
        <v>58064.67</v>
      </c>
      <c r="J42" s="66">
        <f t="shared" si="1"/>
        <v>116.3972865536465</v>
      </c>
      <c r="K42" s="66"/>
    </row>
    <row r="43" spans="2:13" x14ac:dyDescent="0.25">
      <c r="B43" s="5"/>
      <c r="C43" s="5"/>
      <c r="D43" s="5">
        <v>313</v>
      </c>
      <c r="E43" s="5"/>
      <c r="F43" s="5" t="s">
        <v>51</v>
      </c>
      <c r="G43" s="66">
        <f>G44</f>
        <v>182970.31</v>
      </c>
      <c r="H43" s="40"/>
      <c r="I43" s="66">
        <f>I44</f>
        <v>211912.14</v>
      </c>
      <c r="J43" s="66">
        <f t="shared" si="1"/>
        <v>115.81777393283097</v>
      </c>
      <c r="K43" s="66"/>
    </row>
    <row r="44" spans="2:13" x14ac:dyDescent="0.25">
      <c r="B44" s="5"/>
      <c r="C44" s="5"/>
      <c r="D44" s="6"/>
      <c r="E44" s="5">
        <v>3132</v>
      </c>
      <c r="F44" s="5" t="s">
        <v>52</v>
      </c>
      <c r="G44" s="66">
        <v>182970.31</v>
      </c>
      <c r="H44" s="40"/>
      <c r="I44" s="66">
        <v>211912.14</v>
      </c>
      <c r="J44" s="66">
        <f t="shared" si="1"/>
        <v>115.81777393283097</v>
      </c>
      <c r="K44" s="66"/>
    </row>
    <row r="45" spans="2:13" x14ac:dyDescent="0.25">
      <c r="B45" s="5"/>
      <c r="C45" s="5">
        <v>32</v>
      </c>
      <c r="D45" s="6"/>
      <c r="E45" s="5"/>
      <c r="F45" s="22" t="s">
        <v>10</v>
      </c>
      <c r="G45" s="66">
        <f>G46+G51+G57+G67</f>
        <v>121458.98000000001</v>
      </c>
      <c r="H45" s="40">
        <v>127912.76</v>
      </c>
      <c r="I45" s="66">
        <f>I46+I51+I57+I67</f>
        <v>127636.44999999998</v>
      </c>
      <c r="J45" s="66">
        <f t="shared" ref="J45:J50" si="2">I45/G45*100</f>
        <v>105.08605456755851</v>
      </c>
      <c r="K45" s="66">
        <f>I45/H45*100</f>
        <v>99.783985585175387</v>
      </c>
      <c r="M45" s="106"/>
    </row>
    <row r="46" spans="2:13" x14ac:dyDescent="0.25">
      <c r="B46" s="5"/>
      <c r="C46" s="5"/>
      <c r="D46" s="5">
        <v>321</v>
      </c>
      <c r="E46" s="5"/>
      <c r="F46" s="5" t="s">
        <v>18</v>
      </c>
      <c r="G46" s="66">
        <f>G47+G48+G49+G50</f>
        <v>30576.33</v>
      </c>
      <c r="H46" s="40"/>
      <c r="I46" s="66">
        <f>I47+I48+I49+I50</f>
        <v>26975.850000000002</v>
      </c>
      <c r="J46" s="66">
        <f t="shared" si="2"/>
        <v>88.224616885021845</v>
      </c>
      <c r="K46" s="66"/>
    </row>
    <row r="47" spans="2:13" x14ac:dyDescent="0.25">
      <c r="B47" s="5"/>
      <c r="C47" s="17"/>
      <c r="D47" s="5"/>
      <c r="E47" s="5">
        <v>3211</v>
      </c>
      <c r="F47" s="22" t="s">
        <v>19</v>
      </c>
      <c r="G47" s="66">
        <v>10090.93</v>
      </c>
      <c r="H47" s="40"/>
      <c r="I47" s="66">
        <v>7696.45</v>
      </c>
      <c r="J47" s="66">
        <f t="shared" si="2"/>
        <v>76.270968087183249</v>
      </c>
      <c r="K47" s="66"/>
    </row>
    <row r="48" spans="2:13" x14ac:dyDescent="0.25">
      <c r="B48" s="5"/>
      <c r="C48" s="17"/>
      <c r="D48" s="6"/>
      <c r="E48" s="5">
        <v>3212</v>
      </c>
      <c r="F48" s="5" t="s">
        <v>53</v>
      </c>
      <c r="G48" s="66">
        <v>19618.400000000001</v>
      </c>
      <c r="H48" s="40"/>
      <c r="I48" s="66">
        <v>18381.900000000001</v>
      </c>
      <c r="J48" s="66">
        <f t="shared" si="2"/>
        <v>93.697243404151209</v>
      </c>
      <c r="K48" s="66"/>
    </row>
    <row r="49" spans="2:11" x14ac:dyDescent="0.25">
      <c r="B49" s="5"/>
      <c r="C49" s="5"/>
      <c r="D49" s="6"/>
      <c r="E49" s="5">
        <v>3213</v>
      </c>
      <c r="F49" s="5" t="s">
        <v>54</v>
      </c>
      <c r="G49" s="66">
        <v>445</v>
      </c>
      <c r="H49" s="40"/>
      <c r="I49" s="66">
        <v>370</v>
      </c>
      <c r="J49" s="66">
        <f t="shared" si="2"/>
        <v>83.146067415730343</v>
      </c>
      <c r="K49" s="66"/>
    </row>
    <row r="50" spans="2:11" x14ac:dyDescent="0.25">
      <c r="B50" s="5"/>
      <c r="C50" s="5"/>
      <c r="D50" s="6"/>
      <c r="E50" s="5">
        <v>3214</v>
      </c>
      <c r="F50" s="5" t="s">
        <v>55</v>
      </c>
      <c r="G50" s="66">
        <v>422</v>
      </c>
      <c r="H50" s="40"/>
      <c r="I50" s="66">
        <v>527.5</v>
      </c>
      <c r="J50" s="66">
        <f t="shared" si="2"/>
        <v>125</v>
      </c>
      <c r="K50" s="66"/>
    </row>
    <row r="51" spans="2:11" x14ac:dyDescent="0.25">
      <c r="B51" s="5"/>
      <c r="C51" s="5"/>
      <c r="D51" s="5">
        <v>322</v>
      </c>
      <c r="E51" s="5"/>
      <c r="F51" s="5" t="s">
        <v>56</v>
      </c>
      <c r="G51" s="66">
        <f>G52+G53+G54+G55+G56</f>
        <v>51822.720000000001</v>
      </c>
      <c r="H51" s="40"/>
      <c r="I51" s="66">
        <f>I52+I53+I54+I55+I56</f>
        <v>54597.899999999994</v>
      </c>
      <c r="J51" s="66">
        <f t="shared" ref="J51:J59" si="3">I51/G51*100</f>
        <v>105.35514152865768</v>
      </c>
      <c r="K51" s="66"/>
    </row>
    <row r="52" spans="2:11" x14ac:dyDescent="0.25">
      <c r="B52" s="5"/>
      <c r="C52" s="5"/>
      <c r="D52" s="5"/>
      <c r="E52" s="5">
        <v>3221</v>
      </c>
      <c r="F52" s="5" t="s">
        <v>84</v>
      </c>
      <c r="G52" s="66">
        <f>22598.55+2306.6</f>
        <v>24905.149999999998</v>
      </c>
      <c r="H52" s="40"/>
      <c r="I52" s="66">
        <f>17935+17.87</f>
        <v>17952.87</v>
      </c>
      <c r="J52" s="66">
        <f t="shared" si="3"/>
        <v>72.084970377612663</v>
      </c>
      <c r="K52" s="66"/>
    </row>
    <row r="53" spans="2:11" x14ac:dyDescent="0.25">
      <c r="B53" s="5"/>
      <c r="C53" s="5"/>
      <c r="D53" s="5"/>
      <c r="E53" s="5">
        <v>3223</v>
      </c>
      <c r="F53" s="5" t="s">
        <v>57</v>
      </c>
      <c r="G53" s="66">
        <f>8914.02+9249.74+66.88</f>
        <v>18230.640000000003</v>
      </c>
      <c r="H53" s="40"/>
      <c r="I53" s="66">
        <v>17772.27</v>
      </c>
      <c r="J53" s="66">
        <f t="shared" si="3"/>
        <v>97.485716354445032</v>
      </c>
      <c r="K53" s="66"/>
    </row>
    <row r="54" spans="2:11" x14ac:dyDescent="0.25">
      <c r="B54" s="5"/>
      <c r="C54" s="5"/>
      <c r="D54" s="5"/>
      <c r="E54" s="5">
        <v>3224</v>
      </c>
      <c r="F54" s="5" t="s">
        <v>58</v>
      </c>
      <c r="G54" s="66">
        <v>7817.96</v>
      </c>
      <c r="H54" s="40"/>
      <c r="I54" s="66">
        <v>7487.49</v>
      </c>
      <c r="J54" s="66">
        <f t="shared" si="3"/>
        <v>95.772938208944524</v>
      </c>
      <c r="K54" s="66"/>
    </row>
    <row r="55" spans="2:11" x14ac:dyDescent="0.25">
      <c r="B55" s="5"/>
      <c r="C55" s="5"/>
      <c r="D55" s="5"/>
      <c r="E55" s="5">
        <v>3225</v>
      </c>
      <c r="F55" s="5" t="s">
        <v>59</v>
      </c>
      <c r="G55" s="66">
        <v>69.510000000000005</v>
      </c>
      <c r="H55" s="40"/>
      <c r="I55" s="66">
        <v>10307</v>
      </c>
      <c r="J55" s="66">
        <f t="shared" si="3"/>
        <v>14828.08229031794</v>
      </c>
      <c r="K55" s="66"/>
    </row>
    <row r="56" spans="2:11" x14ac:dyDescent="0.25">
      <c r="B56" s="5"/>
      <c r="C56" s="5"/>
      <c r="D56" s="5"/>
      <c r="E56" s="5">
        <v>3227</v>
      </c>
      <c r="F56" s="5" t="s">
        <v>60</v>
      </c>
      <c r="G56" s="66">
        <v>799.46</v>
      </c>
      <c r="H56" s="40"/>
      <c r="I56" s="66">
        <v>1078.27</v>
      </c>
      <c r="J56" s="66">
        <f t="shared" si="3"/>
        <v>134.87479048357639</v>
      </c>
      <c r="K56" s="66"/>
    </row>
    <row r="57" spans="2:11" x14ac:dyDescent="0.25">
      <c r="B57" s="5"/>
      <c r="C57" s="5"/>
      <c r="D57" s="5">
        <v>323</v>
      </c>
      <c r="E57" s="5"/>
      <c r="F57" s="5" t="s">
        <v>91</v>
      </c>
      <c r="G57" s="66">
        <f>G58+G59+G61+G63+G64+G65+G66</f>
        <v>35085.83</v>
      </c>
      <c r="H57" s="40"/>
      <c r="I57" s="66">
        <f>I58+I59+I60+I61+I62+I63+I64+I65+I66</f>
        <v>41254.329999999994</v>
      </c>
      <c r="J57" s="66">
        <f t="shared" si="3"/>
        <v>117.58117165818791</v>
      </c>
      <c r="K57" s="66"/>
    </row>
    <row r="58" spans="2:11" x14ac:dyDescent="0.25">
      <c r="B58" s="5"/>
      <c r="C58" s="5"/>
      <c r="D58" s="5"/>
      <c r="E58" s="5">
        <v>3231</v>
      </c>
      <c r="F58" s="5" t="s">
        <v>61</v>
      </c>
      <c r="G58" s="66">
        <v>1716.71</v>
      </c>
      <c r="H58" s="40"/>
      <c r="I58" s="66">
        <v>1740.49</v>
      </c>
      <c r="J58" s="66">
        <f t="shared" si="3"/>
        <v>101.38520775203732</v>
      </c>
      <c r="K58" s="66"/>
    </row>
    <row r="59" spans="2:11" x14ac:dyDescent="0.25">
      <c r="B59" s="5"/>
      <c r="C59" s="5"/>
      <c r="D59" s="5"/>
      <c r="E59" s="5">
        <v>3232</v>
      </c>
      <c r="F59" s="5" t="s">
        <v>62</v>
      </c>
      <c r="G59" s="66">
        <f>1670.3+1525</f>
        <v>3195.3</v>
      </c>
      <c r="H59" s="40"/>
      <c r="I59" s="66">
        <v>778.21</v>
      </c>
      <c r="J59" s="66">
        <f t="shared" si="3"/>
        <v>24.354833661940976</v>
      </c>
      <c r="K59" s="66"/>
    </row>
    <row r="60" spans="2:11" x14ac:dyDescent="0.25">
      <c r="B60" s="5"/>
      <c r="C60" s="5"/>
      <c r="D60" s="5"/>
      <c r="E60" s="5">
        <v>3233</v>
      </c>
      <c r="F60" s="5" t="s">
        <v>211</v>
      </c>
      <c r="G60" s="66"/>
      <c r="H60" s="40"/>
      <c r="I60" s="66">
        <v>920</v>
      </c>
      <c r="J60" s="66"/>
      <c r="K60" s="66"/>
    </row>
    <row r="61" spans="2:11" x14ac:dyDescent="0.25">
      <c r="B61" s="5"/>
      <c r="C61" s="5"/>
      <c r="D61" s="5"/>
      <c r="E61" s="5">
        <v>3234</v>
      </c>
      <c r="F61" s="5" t="s">
        <v>85</v>
      </c>
      <c r="G61" s="66">
        <v>7291.89</v>
      </c>
      <c r="H61" s="40"/>
      <c r="I61" s="66">
        <v>7507.86</v>
      </c>
      <c r="J61" s="66">
        <f t="shared" ref="J61:J73" si="4">I61/G61*100</f>
        <v>102.96178357051463</v>
      </c>
      <c r="K61" s="66"/>
    </row>
    <row r="62" spans="2:11" x14ac:dyDescent="0.25">
      <c r="B62" s="5"/>
      <c r="C62" s="5"/>
      <c r="D62" s="5"/>
      <c r="E62" s="5">
        <v>3235</v>
      </c>
      <c r="F62" s="5" t="s">
        <v>210</v>
      </c>
      <c r="G62" s="66"/>
      <c r="H62" s="40"/>
      <c r="I62" s="66">
        <v>278.7</v>
      </c>
      <c r="J62" s="66"/>
      <c r="K62" s="66"/>
    </row>
    <row r="63" spans="2:11" x14ac:dyDescent="0.25">
      <c r="B63" s="5"/>
      <c r="C63" s="5"/>
      <c r="D63" s="5"/>
      <c r="E63" s="5">
        <v>3236</v>
      </c>
      <c r="F63" s="5" t="s">
        <v>63</v>
      </c>
      <c r="G63" s="66">
        <v>2707.59</v>
      </c>
      <c r="H63" s="40"/>
      <c r="I63" s="66">
        <v>2720</v>
      </c>
      <c r="J63" s="66">
        <f t="shared" si="4"/>
        <v>100.45834118164123</v>
      </c>
      <c r="K63" s="66"/>
    </row>
    <row r="64" spans="2:11" x14ac:dyDescent="0.25">
      <c r="B64" s="5"/>
      <c r="C64" s="5"/>
      <c r="D64" s="5"/>
      <c r="E64" s="5">
        <v>3237</v>
      </c>
      <c r="F64" s="5" t="s">
        <v>64</v>
      </c>
      <c r="G64" s="66">
        <v>182.59</v>
      </c>
      <c r="H64" s="40"/>
      <c r="I64" s="66">
        <v>323.23</v>
      </c>
      <c r="J64" s="66">
        <f t="shared" si="4"/>
        <v>177.02502875294377</v>
      </c>
      <c r="K64" s="66"/>
    </row>
    <row r="65" spans="2:11" x14ac:dyDescent="0.25">
      <c r="B65" s="5"/>
      <c r="C65" s="5"/>
      <c r="D65" s="5"/>
      <c r="E65" s="5">
        <v>3238</v>
      </c>
      <c r="F65" s="5" t="s">
        <v>65</v>
      </c>
      <c r="G65" s="66">
        <v>10911.35</v>
      </c>
      <c r="H65" s="40"/>
      <c r="I65" s="66">
        <v>15062.46</v>
      </c>
      <c r="J65" s="66">
        <f t="shared" si="4"/>
        <v>138.04396339591344</v>
      </c>
      <c r="K65" s="66"/>
    </row>
    <row r="66" spans="2:11" x14ac:dyDescent="0.25">
      <c r="B66" s="5"/>
      <c r="C66" s="5"/>
      <c r="D66" s="5"/>
      <c r="E66" s="5">
        <v>3239</v>
      </c>
      <c r="F66" s="5" t="s">
        <v>66</v>
      </c>
      <c r="G66" s="66">
        <v>9080.4</v>
      </c>
      <c r="H66" s="40"/>
      <c r="I66" s="66">
        <v>11923.38</v>
      </c>
      <c r="J66" s="66">
        <f t="shared" si="4"/>
        <v>131.30897317298798</v>
      </c>
      <c r="K66" s="66"/>
    </row>
    <row r="67" spans="2:11" x14ac:dyDescent="0.25">
      <c r="B67" s="5"/>
      <c r="C67" s="5"/>
      <c r="D67" s="5">
        <v>329</v>
      </c>
      <c r="E67" s="5"/>
      <c r="F67" s="5" t="s">
        <v>70</v>
      </c>
      <c r="G67" s="66">
        <f>G68+G69+G70+G71+G73</f>
        <v>3974.1000000000004</v>
      </c>
      <c r="H67" s="40"/>
      <c r="I67" s="66">
        <f>I68+I69+I70+I71+I72+I73</f>
        <v>4808.3700000000008</v>
      </c>
      <c r="J67" s="66"/>
      <c r="K67" s="66"/>
    </row>
    <row r="68" spans="2:11" ht="25.5" x14ac:dyDescent="0.25">
      <c r="B68" s="5"/>
      <c r="C68" s="5"/>
      <c r="D68" s="5"/>
      <c r="E68" s="5">
        <v>3291</v>
      </c>
      <c r="F68" s="22" t="s">
        <v>67</v>
      </c>
      <c r="G68" s="66">
        <v>100</v>
      </c>
      <c r="H68" s="40"/>
      <c r="I68" s="66">
        <v>140</v>
      </c>
      <c r="J68" s="66">
        <f t="shared" si="4"/>
        <v>140</v>
      </c>
      <c r="K68" s="66"/>
    </row>
    <row r="69" spans="2:11" x14ac:dyDescent="0.25">
      <c r="B69" s="5"/>
      <c r="C69" s="5"/>
      <c r="D69" s="5"/>
      <c r="E69" s="5">
        <v>3292</v>
      </c>
      <c r="F69" s="5" t="s">
        <v>68</v>
      </c>
      <c r="G69" s="66">
        <v>2640.46</v>
      </c>
      <c r="H69" s="40"/>
      <c r="I69" s="66">
        <v>2628.46</v>
      </c>
      <c r="J69" s="66">
        <f t="shared" si="4"/>
        <v>99.545533732758685</v>
      </c>
      <c r="K69" s="66"/>
    </row>
    <row r="70" spans="2:11" x14ac:dyDescent="0.25">
      <c r="B70" s="5"/>
      <c r="C70" s="5"/>
      <c r="D70" s="5"/>
      <c r="E70" s="5">
        <v>3293</v>
      </c>
      <c r="F70" s="5" t="s">
        <v>69</v>
      </c>
      <c r="G70" s="66">
        <v>650.07000000000005</v>
      </c>
      <c r="H70" s="40"/>
      <c r="I70" s="66">
        <v>311.51</v>
      </c>
      <c r="J70" s="66">
        <f t="shared" si="4"/>
        <v>47.9194548279416</v>
      </c>
      <c r="K70" s="66"/>
    </row>
    <row r="71" spans="2:11" x14ac:dyDescent="0.25">
      <c r="B71" s="5"/>
      <c r="C71" s="5"/>
      <c r="D71" s="5"/>
      <c r="E71" s="5">
        <v>3294</v>
      </c>
      <c r="F71" s="5" t="s">
        <v>213</v>
      </c>
      <c r="G71" s="66">
        <v>35</v>
      </c>
      <c r="H71" s="40"/>
      <c r="I71" s="66">
        <v>40</v>
      </c>
      <c r="J71" s="66">
        <f t="shared" si="4"/>
        <v>114.28571428571428</v>
      </c>
      <c r="K71" s="66"/>
    </row>
    <row r="72" spans="2:11" x14ac:dyDescent="0.25">
      <c r="B72" s="5"/>
      <c r="C72" s="5"/>
      <c r="D72" s="5"/>
      <c r="E72" s="5">
        <v>3295</v>
      </c>
      <c r="F72" s="5" t="s">
        <v>212</v>
      </c>
      <c r="G72" s="66"/>
      <c r="H72" s="40"/>
      <c r="I72" s="66">
        <v>366.46</v>
      </c>
      <c r="J72" s="66"/>
      <c r="K72" s="66"/>
    </row>
    <row r="73" spans="2:11" x14ac:dyDescent="0.25">
      <c r="B73" s="5"/>
      <c r="C73" s="5"/>
      <c r="D73" s="5"/>
      <c r="E73" s="5">
        <v>3299</v>
      </c>
      <c r="F73" s="5" t="s">
        <v>70</v>
      </c>
      <c r="G73" s="66">
        <v>548.57000000000005</v>
      </c>
      <c r="H73" s="40"/>
      <c r="I73" s="66">
        <v>1321.94</v>
      </c>
      <c r="J73" s="66">
        <f t="shared" si="4"/>
        <v>240.9792733835244</v>
      </c>
      <c r="K73" s="66"/>
    </row>
    <row r="74" spans="2:11" x14ac:dyDescent="0.25">
      <c r="B74" s="5"/>
      <c r="C74" s="5">
        <v>34</v>
      </c>
      <c r="D74" s="5"/>
      <c r="E74" s="5"/>
      <c r="F74" s="5" t="s">
        <v>71</v>
      </c>
      <c r="G74" s="66">
        <f>G75</f>
        <v>700.95</v>
      </c>
      <c r="H74" s="40">
        <v>730</v>
      </c>
      <c r="I74" s="66">
        <f>I75</f>
        <v>730</v>
      </c>
      <c r="J74" s="66">
        <f>I74/G74*100</f>
        <v>104.14437549040588</v>
      </c>
      <c r="K74" s="66">
        <f>I74/H74*100</f>
        <v>100</v>
      </c>
    </row>
    <row r="75" spans="2:11" x14ac:dyDescent="0.25">
      <c r="B75" s="5"/>
      <c r="C75" s="5"/>
      <c r="D75" s="5">
        <v>343</v>
      </c>
      <c r="E75" s="5"/>
      <c r="F75" s="5" t="s">
        <v>72</v>
      </c>
      <c r="G75" s="66">
        <f>G76</f>
        <v>700.95</v>
      </c>
      <c r="H75" s="40"/>
      <c r="I75" s="66">
        <f>I76</f>
        <v>730</v>
      </c>
      <c r="J75" s="66">
        <f>I75/G75*100</f>
        <v>104.14437549040588</v>
      </c>
      <c r="K75" s="66"/>
    </row>
    <row r="76" spans="2:11" x14ac:dyDescent="0.25">
      <c r="B76" s="5"/>
      <c r="C76" s="5"/>
      <c r="D76" s="5"/>
      <c r="E76" s="5">
        <v>3431</v>
      </c>
      <c r="F76" s="5" t="s">
        <v>73</v>
      </c>
      <c r="G76" s="66">
        <v>700.95</v>
      </c>
      <c r="H76" s="40"/>
      <c r="I76" s="66">
        <v>730</v>
      </c>
      <c r="J76" s="66"/>
      <c r="K76" s="66"/>
    </row>
    <row r="77" spans="2:11" x14ac:dyDescent="0.25">
      <c r="B77" s="5"/>
      <c r="C77" s="5">
        <v>36</v>
      </c>
      <c r="D77" s="5"/>
      <c r="E77" s="5"/>
      <c r="F77" s="5" t="s">
        <v>204</v>
      </c>
      <c r="G77" s="66"/>
      <c r="H77" s="40">
        <v>800</v>
      </c>
      <c r="I77" s="66">
        <f>I78</f>
        <v>800</v>
      </c>
      <c r="J77" s="66"/>
      <c r="K77" s="66">
        <f t="shared" ref="K77:K80" si="5">I77/H77*100</f>
        <v>100</v>
      </c>
    </row>
    <row r="78" spans="2:11" x14ac:dyDescent="0.25">
      <c r="B78" s="5"/>
      <c r="C78" s="5"/>
      <c r="D78" s="5">
        <v>369</v>
      </c>
      <c r="E78" s="5"/>
      <c r="F78" s="5" t="s">
        <v>205</v>
      </c>
      <c r="G78" s="66"/>
      <c r="H78" s="40"/>
      <c r="I78" s="66">
        <f>I79</f>
        <v>800</v>
      </c>
      <c r="J78" s="66"/>
      <c r="K78" s="66"/>
    </row>
    <row r="79" spans="2:11" ht="25.5" x14ac:dyDescent="0.25">
      <c r="B79" s="5"/>
      <c r="C79" s="5"/>
      <c r="D79" s="5"/>
      <c r="E79" s="5">
        <v>3691</v>
      </c>
      <c r="F79" s="22" t="s">
        <v>206</v>
      </c>
      <c r="G79" s="66"/>
      <c r="H79" s="40"/>
      <c r="I79" s="66">
        <v>800</v>
      </c>
      <c r="J79" s="66"/>
      <c r="K79" s="66"/>
    </row>
    <row r="80" spans="2:11" ht="25.5" x14ac:dyDescent="0.25">
      <c r="B80" s="5"/>
      <c r="C80" s="5">
        <v>37</v>
      </c>
      <c r="D80" s="5"/>
      <c r="E80" s="5"/>
      <c r="F80" s="22" t="s">
        <v>201</v>
      </c>
      <c r="G80" s="66"/>
      <c r="H80" s="40">
        <f>32200+37800</f>
        <v>70000</v>
      </c>
      <c r="I80" s="66">
        <f>I81</f>
        <v>69800</v>
      </c>
      <c r="J80" s="66"/>
      <c r="K80" s="66">
        <f t="shared" si="5"/>
        <v>99.714285714285708</v>
      </c>
    </row>
    <row r="81" spans="2:11" x14ac:dyDescent="0.25">
      <c r="B81" s="5"/>
      <c r="C81" s="5"/>
      <c r="D81" s="5">
        <v>372</v>
      </c>
      <c r="E81" s="5"/>
      <c r="F81" s="5" t="s">
        <v>207</v>
      </c>
      <c r="G81" s="66"/>
      <c r="H81" s="40"/>
      <c r="I81" s="66">
        <f>I82</f>
        <v>69800</v>
      </c>
      <c r="J81" s="66"/>
      <c r="K81" s="66"/>
    </row>
    <row r="82" spans="2:11" x14ac:dyDescent="0.25">
      <c r="B82" s="5"/>
      <c r="C82" s="5"/>
      <c r="D82" s="5"/>
      <c r="E82" s="5">
        <v>3721</v>
      </c>
      <c r="F82" s="5" t="s">
        <v>208</v>
      </c>
      <c r="G82" s="66"/>
      <c r="H82" s="40"/>
      <c r="I82" s="66">
        <v>69800</v>
      </c>
      <c r="J82" s="66"/>
      <c r="K82" s="66"/>
    </row>
    <row r="83" spans="2:11" x14ac:dyDescent="0.25">
      <c r="B83" s="5"/>
      <c r="C83" s="5">
        <v>38</v>
      </c>
      <c r="D83" s="5"/>
      <c r="E83" s="5"/>
      <c r="F83" s="5" t="s">
        <v>81</v>
      </c>
      <c r="G83" s="66">
        <f>G84</f>
        <v>31.5</v>
      </c>
      <c r="H83" s="40">
        <v>26.4</v>
      </c>
      <c r="I83" s="66">
        <f>I84</f>
        <v>26.4</v>
      </c>
      <c r="J83" s="66"/>
      <c r="K83" s="66">
        <f>I83/H83*100</f>
        <v>100</v>
      </c>
    </row>
    <row r="84" spans="2:11" x14ac:dyDescent="0.25">
      <c r="B84" s="5"/>
      <c r="C84" s="5"/>
      <c r="D84" s="5">
        <v>381</v>
      </c>
      <c r="E84" s="5"/>
      <c r="F84" s="5" t="s">
        <v>82</v>
      </c>
      <c r="G84" s="66">
        <f>G85</f>
        <v>31.5</v>
      </c>
      <c r="H84" s="40"/>
      <c r="I84" s="66">
        <f>I85</f>
        <v>26.4</v>
      </c>
      <c r="J84" s="66"/>
      <c r="K84" s="66"/>
    </row>
    <row r="85" spans="2:11" x14ac:dyDescent="0.25">
      <c r="B85" s="5"/>
      <c r="C85" s="5"/>
      <c r="D85" s="5"/>
      <c r="E85" s="5">
        <v>3812</v>
      </c>
      <c r="F85" s="5" t="s">
        <v>83</v>
      </c>
      <c r="G85" s="66">
        <v>31.5</v>
      </c>
      <c r="H85" s="40"/>
      <c r="I85" s="66">
        <v>26.4</v>
      </c>
      <c r="J85" s="66"/>
      <c r="K85" s="66"/>
    </row>
    <row r="86" spans="2:11" x14ac:dyDescent="0.25">
      <c r="B86" s="7">
        <v>4</v>
      </c>
      <c r="C86" s="8"/>
      <c r="D86" s="8"/>
      <c r="E86" s="8"/>
      <c r="F86" s="15" t="s">
        <v>5</v>
      </c>
      <c r="G86" s="67">
        <f>G93</f>
        <v>1165.79</v>
      </c>
      <c r="H86" s="46">
        <f>H87+H90</f>
        <v>25336.210000000003</v>
      </c>
      <c r="I86" s="67">
        <f>I87+I90</f>
        <v>20997.030000000002</v>
      </c>
      <c r="J86" s="67">
        <f>I86/G86*100</f>
        <v>1801.098825689018</v>
      </c>
      <c r="K86" s="67">
        <f>I86/H86*100</f>
        <v>82.873602642226288</v>
      </c>
    </row>
    <row r="87" spans="2:11" x14ac:dyDescent="0.25">
      <c r="B87" s="9"/>
      <c r="C87" s="9">
        <v>41</v>
      </c>
      <c r="D87" s="9"/>
      <c r="E87" s="9"/>
      <c r="F87" s="16" t="s">
        <v>6</v>
      </c>
      <c r="G87" s="66"/>
      <c r="H87" s="40">
        <v>1409.13</v>
      </c>
      <c r="I87" s="66">
        <f>I88</f>
        <v>1409.13</v>
      </c>
      <c r="J87" s="66"/>
      <c r="K87" s="66">
        <f t="shared" ref="K87:K90" si="6">I87/H87*100</f>
        <v>100</v>
      </c>
    </row>
    <row r="88" spans="2:11" x14ac:dyDescent="0.25">
      <c r="B88" s="9"/>
      <c r="C88" s="9"/>
      <c r="D88" s="5">
        <v>412</v>
      </c>
      <c r="E88" s="5"/>
      <c r="F88" s="5" t="s">
        <v>75</v>
      </c>
      <c r="G88" s="66"/>
      <c r="H88" s="40"/>
      <c r="I88" s="66">
        <f>I89</f>
        <v>1409.13</v>
      </c>
      <c r="J88" s="66"/>
      <c r="K88" s="66"/>
    </row>
    <row r="89" spans="2:11" x14ac:dyDescent="0.25">
      <c r="B89" s="9"/>
      <c r="C89" s="9"/>
      <c r="D89" s="5"/>
      <c r="E89" s="5">
        <v>4123</v>
      </c>
      <c r="F89" s="5" t="s">
        <v>74</v>
      </c>
      <c r="G89" s="66"/>
      <c r="H89" s="40"/>
      <c r="I89" s="66">
        <v>1409.13</v>
      </c>
      <c r="J89" s="66"/>
      <c r="K89" s="66"/>
    </row>
    <row r="90" spans="2:11" x14ac:dyDescent="0.25">
      <c r="B90" s="9"/>
      <c r="C90" s="9">
        <v>42</v>
      </c>
      <c r="D90" s="5"/>
      <c r="E90" s="5"/>
      <c r="F90" s="5" t="s">
        <v>76</v>
      </c>
      <c r="G90" s="66"/>
      <c r="H90" s="40">
        <v>23927.08</v>
      </c>
      <c r="I90" s="66">
        <f>I91+I93</f>
        <v>19587.900000000001</v>
      </c>
      <c r="J90" s="66"/>
      <c r="K90" s="66">
        <f t="shared" si="6"/>
        <v>81.864983107006793</v>
      </c>
    </row>
    <row r="91" spans="2:11" x14ac:dyDescent="0.25">
      <c r="B91" s="9"/>
      <c r="C91" s="9"/>
      <c r="D91" s="5">
        <v>422</v>
      </c>
      <c r="E91" s="5"/>
      <c r="F91" s="5" t="s">
        <v>77</v>
      </c>
      <c r="G91" s="66"/>
      <c r="H91" s="40"/>
      <c r="I91" s="66">
        <f>I92</f>
        <v>17020</v>
      </c>
      <c r="J91" s="66"/>
      <c r="K91" s="67"/>
    </row>
    <row r="92" spans="2:11" x14ac:dyDescent="0.25">
      <c r="B92" s="9"/>
      <c r="C92" s="9"/>
      <c r="D92" s="5"/>
      <c r="E92" s="5">
        <v>4221</v>
      </c>
      <c r="F92" s="5" t="s">
        <v>78</v>
      </c>
      <c r="G92" s="66"/>
      <c r="H92" s="40"/>
      <c r="I92" s="66">
        <v>17020</v>
      </c>
      <c r="J92" s="66"/>
      <c r="K92" s="67"/>
    </row>
    <row r="93" spans="2:11" x14ac:dyDescent="0.25">
      <c r="B93" s="9"/>
      <c r="C93" s="9"/>
      <c r="D93" s="5">
        <v>424</v>
      </c>
      <c r="E93" s="5"/>
      <c r="F93" s="5" t="s">
        <v>79</v>
      </c>
      <c r="G93" s="66">
        <f>G94</f>
        <v>1165.79</v>
      </c>
      <c r="H93" s="40"/>
      <c r="I93" s="66">
        <f>I94</f>
        <v>2567.9</v>
      </c>
      <c r="J93" s="66">
        <f>I93/G93*100</f>
        <v>220.27123238319081</v>
      </c>
      <c r="K93" s="67"/>
    </row>
    <row r="94" spans="2:11" x14ac:dyDescent="0.25">
      <c r="B94" s="85"/>
      <c r="C94" s="85"/>
      <c r="D94" s="84"/>
      <c r="E94" s="84">
        <v>4241</v>
      </c>
      <c r="F94" s="84" t="s">
        <v>80</v>
      </c>
      <c r="G94" s="126">
        <v>1165.79</v>
      </c>
      <c r="H94" s="86"/>
      <c r="I94" s="126">
        <v>2567.9</v>
      </c>
      <c r="J94" s="126">
        <f>I94/G94*100</f>
        <v>220.27123238319081</v>
      </c>
      <c r="K94" s="67"/>
    </row>
    <row r="95" spans="2:11" ht="18" customHeight="1" x14ac:dyDescent="0.25">
      <c r="B95" s="127"/>
      <c r="C95" s="127"/>
      <c r="D95" s="127"/>
      <c r="E95" s="127"/>
      <c r="F95" s="7" t="s">
        <v>20</v>
      </c>
      <c r="G95" s="67">
        <f>G86+G37</f>
        <v>1465357.15</v>
      </c>
      <c r="H95" s="67">
        <f>H86+H37</f>
        <v>1771955.45</v>
      </c>
      <c r="I95" s="67">
        <f>I37+I86</f>
        <v>1774282.7999999998</v>
      </c>
      <c r="J95" s="128">
        <f>I95/G95*100</f>
        <v>121.08193555407294</v>
      </c>
      <c r="K95" s="67">
        <f>I95/H95*100</f>
        <v>100.13134359557402</v>
      </c>
    </row>
    <row r="96" spans="2:11" ht="18" customHeight="1" x14ac:dyDescent="0.25">
      <c r="B96" s="127"/>
      <c r="C96" s="127"/>
      <c r="D96" s="127"/>
      <c r="E96" s="127"/>
      <c r="F96" s="4" t="s">
        <v>139</v>
      </c>
      <c r="G96" s="67">
        <f>G33-G95</f>
        <v>12944.619999999879</v>
      </c>
      <c r="H96" s="129"/>
      <c r="I96" s="67">
        <f>I33-I95</f>
        <v>-119324.22999999975</v>
      </c>
      <c r="J96" s="66"/>
      <c r="K96" s="129"/>
    </row>
    <row r="97" spans="2:11" x14ac:dyDescent="0.25">
      <c r="B97" s="130"/>
      <c r="C97" s="130"/>
      <c r="D97" s="130"/>
      <c r="E97" s="130"/>
      <c r="F97" s="131"/>
      <c r="G97" s="132"/>
      <c r="H97" s="132"/>
      <c r="I97" s="130"/>
      <c r="J97" s="130"/>
      <c r="K97" s="130"/>
    </row>
    <row r="98" spans="2:11" x14ac:dyDescent="0.25">
      <c r="G98" s="39"/>
      <c r="H98" s="39"/>
    </row>
    <row r="99" spans="2:11" x14ac:dyDescent="0.25">
      <c r="G99" s="39"/>
      <c r="H99" s="39"/>
    </row>
    <row r="100" spans="2:11" x14ac:dyDescent="0.25">
      <c r="G100" s="39"/>
      <c r="H100" s="39"/>
    </row>
    <row r="101" spans="2:11" x14ac:dyDescent="0.25">
      <c r="G101" s="39"/>
      <c r="H101" s="39"/>
    </row>
    <row r="102" spans="2:11" x14ac:dyDescent="0.25">
      <c r="G102" s="39"/>
      <c r="H102" s="39"/>
    </row>
    <row r="103" spans="2:11" x14ac:dyDescent="0.25">
      <c r="G103" s="39"/>
      <c r="H103" s="39"/>
    </row>
    <row r="104" spans="2:11" x14ac:dyDescent="0.25">
      <c r="G104" s="39"/>
      <c r="H104" s="39"/>
    </row>
    <row r="105" spans="2:11" x14ac:dyDescent="0.25">
      <c r="G105" s="39"/>
      <c r="H105" s="39"/>
    </row>
    <row r="106" spans="2:11" x14ac:dyDescent="0.25">
      <c r="G106" s="39"/>
      <c r="H106" s="39"/>
    </row>
    <row r="107" spans="2:11" x14ac:dyDescent="0.25">
      <c r="G107" s="39"/>
      <c r="H107" s="39"/>
    </row>
    <row r="108" spans="2:11" x14ac:dyDescent="0.25">
      <c r="G108" s="39"/>
      <c r="H108" s="39"/>
    </row>
    <row r="109" spans="2:11" x14ac:dyDescent="0.25">
      <c r="G109" s="39"/>
      <c r="H109" s="39"/>
    </row>
    <row r="110" spans="2:11" x14ac:dyDescent="0.25">
      <c r="G110" s="39"/>
      <c r="H110" s="39"/>
    </row>
    <row r="111" spans="2:11" x14ac:dyDescent="0.25">
      <c r="G111" s="39"/>
      <c r="H111" s="39"/>
    </row>
    <row r="112" spans="2:11" x14ac:dyDescent="0.25">
      <c r="G112" s="39"/>
      <c r="H112" s="39"/>
    </row>
    <row r="113" spans="7:8" x14ac:dyDescent="0.25">
      <c r="G113" s="39"/>
      <c r="H113" s="39"/>
    </row>
    <row r="114" spans="7:8" x14ac:dyDescent="0.25">
      <c r="G114" s="39"/>
      <c r="H114" s="39"/>
    </row>
    <row r="115" spans="7:8" x14ac:dyDescent="0.25">
      <c r="G115" s="39"/>
      <c r="H115" s="39"/>
    </row>
    <row r="116" spans="7:8" x14ac:dyDescent="0.25">
      <c r="G116" s="39"/>
      <c r="H116" s="39"/>
    </row>
    <row r="117" spans="7:8" x14ac:dyDescent="0.25">
      <c r="G117" s="39"/>
      <c r="H117" s="39"/>
    </row>
    <row r="118" spans="7:8" x14ac:dyDescent="0.25">
      <c r="G118" s="39"/>
      <c r="H118" s="39"/>
    </row>
    <row r="119" spans="7:8" x14ac:dyDescent="0.25">
      <c r="G119" s="39"/>
      <c r="H119" s="39"/>
    </row>
    <row r="120" spans="7:8" x14ac:dyDescent="0.25">
      <c r="G120" s="39"/>
      <c r="H120" s="39"/>
    </row>
    <row r="121" spans="7:8" x14ac:dyDescent="0.25">
      <c r="G121" s="39"/>
      <c r="H121" s="39"/>
    </row>
    <row r="122" spans="7:8" x14ac:dyDescent="0.25">
      <c r="G122" s="39"/>
      <c r="H122" s="39"/>
    </row>
    <row r="123" spans="7:8" x14ac:dyDescent="0.25">
      <c r="G123" s="39"/>
      <c r="H123" s="39"/>
    </row>
    <row r="124" spans="7:8" x14ac:dyDescent="0.25">
      <c r="G124" s="39"/>
      <c r="H124" s="39"/>
    </row>
    <row r="125" spans="7:8" x14ac:dyDescent="0.25">
      <c r="G125" s="39"/>
      <c r="H125" s="39"/>
    </row>
    <row r="126" spans="7:8" x14ac:dyDescent="0.25">
      <c r="G126" s="39"/>
      <c r="H126" s="39"/>
    </row>
    <row r="127" spans="7:8" x14ac:dyDescent="0.25">
      <c r="G127" s="39"/>
      <c r="H127" s="39"/>
    </row>
    <row r="128" spans="7:8" x14ac:dyDescent="0.25">
      <c r="G128" s="39"/>
      <c r="H128" s="39"/>
    </row>
    <row r="129" spans="7:8" x14ac:dyDescent="0.25">
      <c r="G129" s="39"/>
      <c r="H129" s="39"/>
    </row>
    <row r="130" spans="7:8" x14ac:dyDescent="0.25">
      <c r="G130" s="39"/>
      <c r="H130" s="39"/>
    </row>
    <row r="131" spans="7:8" x14ac:dyDescent="0.25">
      <c r="G131" s="39"/>
      <c r="H131" s="39"/>
    </row>
    <row r="132" spans="7:8" x14ac:dyDescent="0.25">
      <c r="G132" s="39"/>
      <c r="H132" s="39"/>
    </row>
    <row r="133" spans="7:8" x14ac:dyDescent="0.25">
      <c r="G133" s="39"/>
      <c r="H133" s="39"/>
    </row>
    <row r="134" spans="7:8" x14ac:dyDescent="0.25">
      <c r="G134" s="39"/>
      <c r="H134" s="39"/>
    </row>
    <row r="135" spans="7:8" x14ac:dyDescent="0.25">
      <c r="G135" s="39"/>
      <c r="H135" s="39"/>
    </row>
    <row r="136" spans="7:8" x14ac:dyDescent="0.25">
      <c r="G136" s="39"/>
      <c r="H136" s="39"/>
    </row>
    <row r="137" spans="7:8" x14ac:dyDescent="0.25">
      <c r="G137" s="39"/>
      <c r="H137" s="39"/>
    </row>
    <row r="138" spans="7:8" x14ac:dyDescent="0.25">
      <c r="G138" s="39"/>
      <c r="H138" s="39"/>
    </row>
    <row r="139" spans="7:8" x14ac:dyDescent="0.25">
      <c r="G139" s="39"/>
      <c r="H139" s="39"/>
    </row>
    <row r="140" spans="7:8" x14ac:dyDescent="0.25">
      <c r="G140" s="39"/>
      <c r="H140" s="39"/>
    </row>
    <row r="141" spans="7:8" x14ac:dyDescent="0.25">
      <c r="G141" s="39"/>
      <c r="H141" s="39"/>
    </row>
    <row r="142" spans="7:8" x14ac:dyDescent="0.25">
      <c r="G142" s="39"/>
      <c r="H142" s="39"/>
    </row>
    <row r="143" spans="7:8" x14ac:dyDescent="0.25">
      <c r="G143" s="39"/>
      <c r="H143" s="39"/>
    </row>
    <row r="144" spans="7:8" x14ac:dyDescent="0.25">
      <c r="G144" s="39"/>
      <c r="H144" s="39"/>
    </row>
    <row r="145" spans="7:8" x14ac:dyDescent="0.25">
      <c r="G145" s="39"/>
      <c r="H145" s="39"/>
    </row>
    <row r="146" spans="7:8" x14ac:dyDescent="0.25">
      <c r="G146" s="39"/>
      <c r="H146" s="39"/>
    </row>
    <row r="147" spans="7:8" x14ac:dyDescent="0.25">
      <c r="G147" s="39"/>
      <c r="H147" s="39"/>
    </row>
    <row r="148" spans="7:8" x14ac:dyDescent="0.25">
      <c r="G148" s="39"/>
      <c r="H148" s="39"/>
    </row>
    <row r="149" spans="7:8" x14ac:dyDescent="0.25">
      <c r="G149" s="39"/>
      <c r="H149" s="39"/>
    </row>
    <row r="150" spans="7:8" x14ac:dyDescent="0.25">
      <c r="G150" s="39"/>
      <c r="H150" s="39"/>
    </row>
    <row r="151" spans="7:8" x14ac:dyDescent="0.25">
      <c r="G151" s="39"/>
      <c r="H151" s="39"/>
    </row>
    <row r="152" spans="7:8" x14ac:dyDescent="0.25">
      <c r="G152" s="39"/>
      <c r="H152" s="39"/>
    </row>
    <row r="153" spans="7:8" x14ac:dyDescent="0.25">
      <c r="G153" s="39"/>
      <c r="H153" s="39"/>
    </row>
    <row r="154" spans="7:8" x14ac:dyDescent="0.25">
      <c r="G154" s="39"/>
      <c r="H154" s="39"/>
    </row>
    <row r="155" spans="7:8" x14ac:dyDescent="0.25">
      <c r="G155" s="39"/>
      <c r="H155" s="39"/>
    </row>
    <row r="156" spans="7:8" x14ac:dyDescent="0.25">
      <c r="G156" s="39"/>
      <c r="H156" s="39"/>
    </row>
    <row r="157" spans="7:8" x14ac:dyDescent="0.25">
      <c r="G157" s="39"/>
      <c r="H157" s="39"/>
    </row>
    <row r="158" spans="7:8" x14ac:dyDescent="0.25">
      <c r="G158" s="39"/>
      <c r="H158" s="39"/>
    </row>
    <row r="159" spans="7:8" x14ac:dyDescent="0.25">
      <c r="G159" s="39"/>
      <c r="H159" s="39"/>
    </row>
    <row r="160" spans="7:8" x14ac:dyDescent="0.25">
      <c r="G160" s="39"/>
      <c r="H160" s="39"/>
    </row>
    <row r="161" spans="7:8" x14ac:dyDescent="0.25">
      <c r="G161" s="39"/>
      <c r="H161" s="39"/>
    </row>
    <row r="162" spans="7:8" x14ac:dyDescent="0.25">
      <c r="G162" s="39"/>
      <c r="H162" s="39"/>
    </row>
    <row r="163" spans="7:8" x14ac:dyDescent="0.25">
      <c r="G163" s="39"/>
      <c r="H163" s="39"/>
    </row>
    <row r="164" spans="7:8" x14ac:dyDescent="0.25">
      <c r="G164" s="39"/>
      <c r="H164" s="39"/>
    </row>
    <row r="165" spans="7:8" x14ac:dyDescent="0.25">
      <c r="G165" s="39"/>
      <c r="H165" s="39"/>
    </row>
    <row r="166" spans="7:8" x14ac:dyDescent="0.25">
      <c r="G166" s="39"/>
      <c r="H166" s="39"/>
    </row>
    <row r="167" spans="7:8" x14ac:dyDescent="0.25">
      <c r="G167" s="39"/>
      <c r="H167" s="39"/>
    </row>
    <row r="168" spans="7:8" x14ac:dyDescent="0.25">
      <c r="G168" s="39"/>
      <c r="H168" s="39"/>
    </row>
    <row r="169" spans="7:8" x14ac:dyDescent="0.25">
      <c r="G169" s="39"/>
      <c r="H169" s="39"/>
    </row>
    <row r="170" spans="7:8" x14ac:dyDescent="0.25">
      <c r="G170" s="39"/>
      <c r="H170" s="39"/>
    </row>
    <row r="171" spans="7:8" x14ac:dyDescent="0.25">
      <c r="G171" s="39"/>
      <c r="H171" s="39"/>
    </row>
    <row r="172" spans="7:8" x14ac:dyDescent="0.25">
      <c r="G172" s="39"/>
      <c r="H172" s="39"/>
    </row>
    <row r="173" spans="7:8" x14ac:dyDescent="0.25">
      <c r="G173" s="39"/>
      <c r="H173" s="39"/>
    </row>
    <row r="174" spans="7:8" x14ac:dyDescent="0.25">
      <c r="G174" s="39"/>
      <c r="H174" s="39"/>
    </row>
    <row r="175" spans="7:8" x14ac:dyDescent="0.25">
      <c r="G175" s="39"/>
      <c r="H175" s="39"/>
    </row>
    <row r="176" spans="7:8" x14ac:dyDescent="0.25">
      <c r="G176" s="39"/>
      <c r="H176" s="39"/>
    </row>
    <row r="177" spans="7:8" x14ac:dyDescent="0.25">
      <c r="G177" s="39"/>
      <c r="H177" s="39"/>
    </row>
    <row r="178" spans="7:8" x14ac:dyDescent="0.25">
      <c r="G178" s="39"/>
      <c r="H178" s="39"/>
    </row>
    <row r="179" spans="7:8" x14ac:dyDescent="0.25">
      <c r="G179" s="39"/>
      <c r="H179" s="39"/>
    </row>
    <row r="180" spans="7:8" x14ac:dyDescent="0.25">
      <c r="G180" s="39"/>
      <c r="H180" s="39"/>
    </row>
    <row r="181" spans="7:8" x14ac:dyDescent="0.25">
      <c r="G181" s="39"/>
      <c r="H181" s="39"/>
    </row>
    <row r="182" spans="7:8" x14ac:dyDescent="0.25">
      <c r="G182" s="39"/>
      <c r="H182" s="39"/>
    </row>
    <row r="183" spans="7:8" x14ac:dyDescent="0.25">
      <c r="G183" s="39"/>
      <c r="H183" s="39"/>
    </row>
    <row r="184" spans="7:8" x14ac:dyDescent="0.25">
      <c r="G184" s="39"/>
      <c r="H184" s="39"/>
    </row>
    <row r="185" spans="7:8" x14ac:dyDescent="0.25">
      <c r="G185" s="39"/>
      <c r="H185" s="39"/>
    </row>
    <row r="186" spans="7:8" x14ac:dyDescent="0.25">
      <c r="G186" s="39"/>
      <c r="H186" s="39"/>
    </row>
    <row r="187" spans="7:8" x14ac:dyDescent="0.25">
      <c r="G187" s="39"/>
      <c r="H187" s="39"/>
    </row>
    <row r="188" spans="7:8" x14ac:dyDescent="0.25">
      <c r="G188" s="39"/>
      <c r="H188" s="39"/>
    </row>
    <row r="189" spans="7:8" x14ac:dyDescent="0.25">
      <c r="G189" s="39"/>
      <c r="H189" s="39"/>
    </row>
    <row r="190" spans="7:8" x14ac:dyDescent="0.25">
      <c r="G190" s="39"/>
      <c r="H190" s="39"/>
    </row>
    <row r="191" spans="7:8" x14ac:dyDescent="0.25">
      <c r="G191" s="39"/>
      <c r="H191" s="39"/>
    </row>
    <row r="192" spans="7:8" x14ac:dyDescent="0.25">
      <c r="G192" s="39"/>
      <c r="H192" s="39"/>
    </row>
    <row r="193" spans="7:8" x14ac:dyDescent="0.25">
      <c r="G193" s="39"/>
      <c r="H193" s="39"/>
    </row>
    <row r="194" spans="7:8" x14ac:dyDescent="0.25">
      <c r="G194" s="39"/>
      <c r="H194" s="39"/>
    </row>
    <row r="195" spans="7:8" x14ac:dyDescent="0.25">
      <c r="G195" s="39"/>
      <c r="H195" s="39"/>
    </row>
    <row r="196" spans="7:8" x14ac:dyDescent="0.25">
      <c r="G196" s="39"/>
      <c r="H196" s="39"/>
    </row>
    <row r="197" spans="7:8" x14ac:dyDescent="0.25">
      <c r="G197" s="39"/>
      <c r="H197" s="39"/>
    </row>
    <row r="198" spans="7:8" x14ac:dyDescent="0.25">
      <c r="G198" s="39"/>
      <c r="H198" s="39"/>
    </row>
    <row r="199" spans="7:8" x14ac:dyDescent="0.25">
      <c r="G199" s="39"/>
      <c r="H199" s="39"/>
    </row>
    <row r="200" spans="7:8" x14ac:dyDescent="0.25">
      <c r="G200" s="39"/>
      <c r="H200" s="39"/>
    </row>
    <row r="201" spans="7:8" x14ac:dyDescent="0.25">
      <c r="G201" s="39"/>
      <c r="H201" s="39"/>
    </row>
    <row r="202" spans="7:8" x14ac:dyDescent="0.25">
      <c r="G202" s="39"/>
      <c r="H202" s="39"/>
    </row>
    <row r="203" spans="7:8" x14ac:dyDescent="0.25">
      <c r="G203" s="39"/>
      <c r="H203" s="39"/>
    </row>
    <row r="204" spans="7:8" x14ac:dyDescent="0.25">
      <c r="G204" s="39"/>
      <c r="H204" s="39"/>
    </row>
    <row r="205" spans="7:8" x14ac:dyDescent="0.25">
      <c r="G205" s="39"/>
      <c r="H205" s="39"/>
    </row>
    <row r="206" spans="7:8" x14ac:dyDescent="0.25">
      <c r="G206" s="39"/>
      <c r="H206" s="39"/>
    </row>
    <row r="207" spans="7:8" x14ac:dyDescent="0.25">
      <c r="G207" s="39"/>
      <c r="H207" s="39"/>
    </row>
    <row r="208" spans="7:8" x14ac:dyDescent="0.25">
      <c r="G208" s="39"/>
      <c r="H208" s="39"/>
    </row>
    <row r="209" spans="7:8" x14ac:dyDescent="0.25">
      <c r="G209" s="39"/>
      <c r="H209" s="39"/>
    </row>
    <row r="210" spans="7:8" x14ac:dyDescent="0.25">
      <c r="G210" s="39"/>
      <c r="H210" s="39"/>
    </row>
    <row r="211" spans="7:8" x14ac:dyDescent="0.25">
      <c r="G211" s="39"/>
      <c r="H211" s="39"/>
    </row>
    <row r="212" spans="7:8" x14ac:dyDescent="0.25">
      <c r="G212" s="39"/>
      <c r="H212" s="39"/>
    </row>
    <row r="213" spans="7:8" x14ac:dyDescent="0.25">
      <c r="G213" s="39"/>
      <c r="H213" s="39"/>
    </row>
    <row r="214" spans="7:8" x14ac:dyDescent="0.25">
      <c r="G214" s="39"/>
      <c r="H214" s="39"/>
    </row>
    <row r="215" spans="7:8" x14ac:dyDescent="0.25">
      <c r="G215" s="39"/>
      <c r="H215" s="39"/>
    </row>
    <row r="216" spans="7:8" x14ac:dyDescent="0.25">
      <c r="G216" s="39"/>
      <c r="H216" s="39"/>
    </row>
    <row r="217" spans="7:8" x14ac:dyDescent="0.25">
      <c r="G217" s="39"/>
      <c r="H217" s="39"/>
    </row>
    <row r="218" spans="7:8" x14ac:dyDescent="0.25">
      <c r="G218" s="39"/>
      <c r="H218" s="39"/>
    </row>
    <row r="219" spans="7:8" x14ac:dyDescent="0.25">
      <c r="G219" s="39"/>
      <c r="H219" s="39"/>
    </row>
    <row r="220" spans="7:8" x14ac:dyDescent="0.25">
      <c r="G220" s="39"/>
      <c r="H220" s="39"/>
    </row>
    <row r="221" spans="7:8" x14ac:dyDescent="0.25">
      <c r="G221" s="39"/>
      <c r="H221" s="39"/>
    </row>
    <row r="222" spans="7:8" x14ac:dyDescent="0.25">
      <c r="G222" s="39"/>
      <c r="H222" s="39"/>
    </row>
    <row r="223" spans="7:8" x14ac:dyDescent="0.25">
      <c r="G223" s="39"/>
      <c r="H223" s="39"/>
    </row>
    <row r="224" spans="7:8" x14ac:dyDescent="0.25">
      <c r="G224" s="39"/>
      <c r="H224" s="39"/>
    </row>
    <row r="225" spans="7:8" x14ac:dyDescent="0.25">
      <c r="G225" s="39"/>
      <c r="H225" s="39"/>
    </row>
    <row r="226" spans="7:8" x14ac:dyDescent="0.25">
      <c r="G226" s="39"/>
      <c r="H226" s="39"/>
    </row>
    <row r="227" spans="7:8" x14ac:dyDescent="0.25">
      <c r="G227" s="39"/>
      <c r="H227" s="39"/>
    </row>
    <row r="228" spans="7:8" x14ac:dyDescent="0.25">
      <c r="G228" s="39"/>
      <c r="H228" s="39"/>
    </row>
    <row r="229" spans="7:8" x14ac:dyDescent="0.25">
      <c r="G229" s="39"/>
      <c r="H229" s="39"/>
    </row>
    <row r="230" spans="7:8" x14ac:dyDescent="0.25">
      <c r="G230" s="39"/>
      <c r="H230" s="39"/>
    </row>
    <row r="231" spans="7:8" x14ac:dyDescent="0.25">
      <c r="G231" s="39"/>
      <c r="H231" s="39"/>
    </row>
    <row r="232" spans="7:8" x14ac:dyDescent="0.25">
      <c r="G232" s="39"/>
      <c r="H232" s="39"/>
    </row>
    <row r="233" spans="7:8" x14ac:dyDescent="0.25">
      <c r="G233" s="39"/>
      <c r="H233" s="39"/>
    </row>
    <row r="234" spans="7:8" x14ac:dyDescent="0.25">
      <c r="G234" s="39"/>
      <c r="H234" s="39"/>
    </row>
    <row r="235" spans="7:8" x14ac:dyDescent="0.25">
      <c r="G235" s="39"/>
      <c r="H235" s="39"/>
    </row>
    <row r="236" spans="7:8" x14ac:dyDescent="0.25">
      <c r="G236" s="39"/>
      <c r="H236" s="39"/>
    </row>
    <row r="237" spans="7:8" x14ac:dyDescent="0.25">
      <c r="G237" s="39"/>
      <c r="H237" s="39"/>
    </row>
    <row r="238" spans="7:8" x14ac:dyDescent="0.25">
      <c r="G238" s="39"/>
      <c r="H238" s="39"/>
    </row>
    <row r="239" spans="7:8" x14ac:dyDescent="0.25">
      <c r="G239" s="39"/>
      <c r="H239" s="39"/>
    </row>
    <row r="240" spans="7:8" x14ac:dyDescent="0.25">
      <c r="G240" s="39"/>
      <c r="H240" s="39"/>
    </row>
    <row r="241" spans="7:8" x14ac:dyDescent="0.25">
      <c r="G241" s="39"/>
      <c r="H241" s="39"/>
    </row>
    <row r="242" spans="7:8" x14ac:dyDescent="0.25">
      <c r="G242" s="39"/>
      <c r="H242" s="39"/>
    </row>
    <row r="243" spans="7:8" x14ac:dyDescent="0.25">
      <c r="G243" s="39"/>
      <c r="H243" s="39"/>
    </row>
    <row r="244" spans="7:8" x14ac:dyDescent="0.25">
      <c r="G244" s="39"/>
      <c r="H244" s="39"/>
    </row>
    <row r="245" spans="7:8" x14ac:dyDescent="0.25">
      <c r="G245" s="39"/>
      <c r="H245" s="39"/>
    </row>
    <row r="246" spans="7:8" x14ac:dyDescent="0.25">
      <c r="G246" s="39"/>
      <c r="H246" s="39"/>
    </row>
    <row r="247" spans="7:8" x14ac:dyDescent="0.25">
      <c r="G247" s="39"/>
      <c r="H247" s="39"/>
    </row>
    <row r="248" spans="7:8" x14ac:dyDescent="0.25">
      <c r="G248" s="39"/>
      <c r="H248" s="39"/>
    </row>
    <row r="249" spans="7:8" x14ac:dyDescent="0.25">
      <c r="G249" s="39"/>
      <c r="H249" s="39"/>
    </row>
    <row r="250" spans="7:8" x14ac:dyDescent="0.25">
      <c r="G250" s="39"/>
      <c r="H250" s="39"/>
    </row>
    <row r="251" spans="7:8" x14ac:dyDescent="0.25">
      <c r="G251" s="39"/>
      <c r="H251" s="39"/>
    </row>
    <row r="252" spans="7:8" x14ac:dyDescent="0.25">
      <c r="G252" s="39"/>
      <c r="H252" s="39"/>
    </row>
    <row r="253" spans="7:8" x14ac:dyDescent="0.25">
      <c r="G253" s="39"/>
      <c r="H253" s="39"/>
    </row>
    <row r="254" spans="7:8" x14ac:dyDescent="0.25">
      <c r="G254" s="39"/>
      <c r="H254" s="39"/>
    </row>
    <row r="255" spans="7:8" x14ac:dyDescent="0.25">
      <c r="G255" s="39"/>
      <c r="H255" s="39"/>
    </row>
    <row r="256" spans="7:8" x14ac:dyDescent="0.25">
      <c r="G256" s="39"/>
      <c r="H256" s="39"/>
    </row>
    <row r="257" spans="7:8" x14ac:dyDescent="0.25">
      <c r="G257" s="39"/>
      <c r="H257" s="39"/>
    </row>
    <row r="258" spans="7:8" x14ac:dyDescent="0.25">
      <c r="G258" s="39"/>
      <c r="H258" s="39"/>
    </row>
    <row r="259" spans="7:8" x14ac:dyDescent="0.25">
      <c r="G259" s="39"/>
      <c r="H259" s="39"/>
    </row>
    <row r="260" spans="7:8" x14ac:dyDescent="0.25">
      <c r="G260" s="39"/>
      <c r="H260" s="39"/>
    </row>
    <row r="261" spans="7:8" x14ac:dyDescent="0.25">
      <c r="G261" s="39"/>
      <c r="H261" s="39"/>
    </row>
    <row r="262" spans="7:8" x14ac:dyDescent="0.25">
      <c r="G262" s="39"/>
      <c r="H262" s="39"/>
    </row>
    <row r="263" spans="7:8" x14ac:dyDescent="0.25">
      <c r="G263" s="39"/>
      <c r="H263" s="39"/>
    </row>
    <row r="264" spans="7:8" x14ac:dyDescent="0.25">
      <c r="G264" s="39"/>
      <c r="H264" s="39"/>
    </row>
    <row r="265" spans="7:8" x14ac:dyDescent="0.25">
      <c r="G265" s="39"/>
      <c r="H265" s="39"/>
    </row>
    <row r="266" spans="7:8" x14ac:dyDescent="0.25">
      <c r="G266" s="39"/>
      <c r="H266" s="39"/>
    </row>
    <row r="267" spans="7:8" x14ac:dyDescent="0.25">
      <c r="G267" s="39"/>
      <c r="H267" s="39"/>
    </row>
    <row r="268" spans="7:8" x14ac:dyDescent="0.25">
      <c r="G268" s="39"/>
      <c r="H268" s="39"/>
    </row>
    <row r="269" spans="7:8" x14ac:dyDescent="0.25">
      <c r="G269" s="39"/>
      <c r="H269" s="39"/>
    </row>
    <row r="270" spans="7:8" x14ac:dyDescent="0.25">
      <c r="G270" s="39"/>
      <c r="H270" s="39"/>
    </row>
    <row r="271" spans="7:8" x14ac:dyDescent="0.25">
      <c r="G271" s="39"/>
      <c r="H271" s="39"/>
    </row>
  </sheetData>
  <mergeCells count="7">
    <mergeCell ref="B8:F8"/>
    <mergeCell ref="B9:F9"/>
    <mergeCell ref="B35:F35"/>
    <mergeCell ref="B36:F36"/>
    <mergeCell ref="B2:K2"/>
    <mergeCell ref="B4:K4"/>
    <mergeCell ref="B6:K6"/>
  </mergeCells>
  <pageMargins left="0.7" right="0.7" top="0.75" bottom="0.75" header="0.3" footer="0.3"/>
  <pageSetup paperSize="9" scale="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70"/>
  <sheetViews>
    <sheetView workbookViewId="0">
      <selection activeCell="E53" sqref="E53"/>
    </sheetView>
  </sheetViews>
  <sheetFormatPr defaultRowHeight="15" x14ac:dyDescent="0.25"/>
  <cols>
    <col min="4" max="4" width="37.7109375" customWidth="1"/>
    <col min="5" max="7" width="25.28515625" customWidth="1"/>
    <col min="8" max="9" width="15.7109375" customWidth="1"/>
    <col min="11" max="11" width="11.7109375" bestFit="1" customWidth="1"/>
    <col min="12" max="12" width="10.140625" bestFit="1" customWidth="1"/>
  </cols>
  <sheetData>
    <row r="1" spans="2:12" ht="15.75" x14ac:dyDescent="0.25">
      <c r="D1" s="108"/>
      <c r="E1" s="107"/>
      <c r="F1" s="107"/>
      <c r="G1" s="107"/>
      <c r="H1" s="3"/>
      <c r="I1" s="3"/>
    </row>
    <row r="2" spans="2:12" ht="15.75" customHeight="1" x14ac:dyDescent="0.25">
      <c r="D2" s="164" t="s">
        <v>22</v>
      </c>
      <c r="E2" s="164"/>
      <c r="F2" s="164"/>
      <c r="G2" s="164"/>
      <c r="H2" s="164"/>
      <c r="I2" s="164"/>
    </row>
    <row r="3" spans="2:12" ht="18" x14ac:dyDescent="0.25">
      <c r="D3" s="13"/>
      <c r="E3" s="13"/>
      <c r="F3" s="13"/>
      <c r="G3" s="3"/>
      <c r="H3" s="3"/>
      <c r="I3" s="3"/>
    </row>
    <row r="4" spans="2:12" ht="29.25" customHeight="1" x14ac:dyDescent="0.25">
      <c r="B4" s="165" t="s">
        <v>96</v>
      </c>
      <c r="C4" s="166"/>
      <c r="D4" s="167"/>
      <c r="E4" s="1" t="s">
        <v>147</v>
      </c>
      <c r="F4" s="1" t="s">
        <v>157</v>
      </c>
      <c r="G4" s="1" t="s">
        <v>160</v>
      </c>
      <c r="H4" s="1" t="s">
        <v>11</v>
      </c>
      <c r="I4" s="1" t="s">
        <v>24</v>
      </c>
    </row>
    <row r="5" spans="2:12" x14ac:dyDescent="0.25">
      <c r="B5" s="92"/>
      <c r="C5" s="93"/>
      <c r="D5" s="94">
        <v>1</v>
      </c>
      <c r="E5" s="1">
        <v>2</v>
      </c>
      <c r="F5" s="1">
        <v>3</v>
      </c>
      <c r="G5" s="1">
        <v>4</v>
      </c>
      <c r="H5" s="98" t="s">
        <v>140</v>
      </c>
      <c r="I5" s="98" t="s">
        <v>141</v>
      </c>
    </row>
    <row r="6" spans="2:12" x14ac:dyDescent="0.25">
      <c r="B6" s="91"/>
      <c r="C6" s="91"/>
      <c r="D6" s="89" t="s">
        <v>21</v>
      </c>
      <c r="E6" s="90">
        <f>E7</f>
        <v>1480287.8399999999</v>
      </c>
      <c r="F6" s="41">
        <f>F7</f>
        <v>1757086.24</v>
      </c>
      <c r="G6" s="90">
        <f>G7</f>
        <v>1641213.95</v>
      </c>
      <c r="H6" s="90">
        <f t="shared" ref="H6:H14" si="0">G6/E6*100</f>
        <v>110.87127149541402</v>
      </c>
      <c r="I6" s="90">
        <f t="shared" ref="I6:I14" si="1">G6/F6*100</f>
        <v>93.405429547954341</v>
      </c>
      <c r="J6" s="105"/>
      <c r="K6" s="45"/>
    </row>
    <row r="7" spans="2:12" x14ac:dyDescent="0.25">
      <c r="B7" s="58">
        <v>6</v>
      </c>
      <c r="C7" s="47"/>
      <c r="D7" s="57" t="s">
        <v>2</v>
      </c>
      <c r="E7" s="67">
        <f>E8+E10+E14+E17+E19+E21</f>
        <v>1480287.8399999999</v>
      </c>
      <c r="F7" s="46">
        <f>F8+F10+F12+F14+F17+F19+F21</f>
        <v>1757086.24</v>
      </c>
      <c r="G7" s="67">
        <f>G8+G10+G12+G14+G17+G19+G21</f>
        <v>1641213.95</v>
      </c>
      <c r="H7" s="67">
        <f t="shared" si="0"/>
        <v>110.87127149541402</v>
      </c>
      <c r="I7" s="67">
        <f t="shared" si="1"/>
        <v>93.405429547954341</v>
      </c>
      <c r="K7" s="45"/>
    </row>
    <row r="8" spans="2:12" x14ac:dyDescent="0.25">
      <c r="B8" s="56"/>
      <c r="C8" s="48"/>
      <c r="D8" s="50" t="s">
        <v>190</v>
      </c>
      <c r="E8" s="67">
        <f>E9</f>
        <v>2354.96</v>
      </c>
      <c r="F8" s="46">
        <f>F9</f>
        <v>35979.089999999997</v>
      </c>
      <c r="G8" s="67">
        <f>G9</f>
        <v>35979.089999999997</v>
      </c>
      <c r="H8" s="67">
        <f t="shared" si="0"/>
        <v>1527.8004721948566</v>
      </c>
      <c r="I8" s="67">
        <f t="shared" si="1"/>
        <v>100</v>
      </c>
    </row>
    <row r="9" spans="2:12" x14ac:dyDescent="0.25">
      <c r="B9" s="56"/>
      <c r="C9" s="48">
        <v>67</v>
      </c>
      <c r="D9" s="51" t="s">
        <v>47</v>
      </c>
      <c r="E9" s="66">
        <v>2354.96</v>
      </c>
      <c r="F9" s="40">
        <v>35979.089999999997</v>
      </c>
      <c r="G9" s="66">
        <f>32200+1409.13+1500+140+729.96</f>
        <v>35979.089999999997</v>
      </c>
      <c r="H9" s="66"/>
      <c r="I9" s="66"/>
      <c r="K9" s="45"/>
    </row>
    <row r="10" spans="2:12" ht="25.5" x14ac:dyDescent="0.25">
      <c r="B10" s="56"/>
      <c r="C10" s="48"/>
      <c r="D10" s="50" t="s">
        <v>191</v>
      </c>
      <c r="E10" s="67">
        <f>E11</f>
        <v>108217.7</v>
      </c>
      <c r="F10" s="46">
        <f>F11</f>
        <v>110234.04</v>
      </c>
      <c r="G10" s="67">
        <f>G11</f>
        <v>103340.88</v>
      </c>
      <c r="H10" s="67">
        <f t="shared" si="0"/>
        <v>95.493509841735687</v>
      </c>
      <c r="I10" s="67">
        <f t="shared" si="1"/>
        <v>93.74679545447124</v>
      </c>
      <c r="K10" s="45"/>
    </row>
    <row r="11" spans="2:12" x14ac:dyDescent="0.25">
      <c r="B11" s="56"/>
      <c r="C11" s="48">
        <v>67</v>
      </c>
      <c r="D11" s="51" t="s">
        <v>47</v>
      </c>
      <c r="E11" s="66">
        <v>108217.7</v>
      </c>
      <c r="F11" s="40">
        <v>110234.04</v>
      </c>
      <c r="G11" s="66">
        <v>103340.88</v>
      </c>
      <c r="H11" s="67"/>
      <c r="I11" s="67"/>
      <c r="K11" s="45"/>
    </row>
    <row r="12" spans="2:12" x14ac:dyDescent="0.25">
      <c r="B12" s="56"/>
      <c r="C12" s="48"/>
      <c r="D12" s="50" t="s">
        <v>200</v>
      </c>
      <c r="E12" s="67"/>
      <c r="F12" s="46">
        <f>F13</f>
        <v>38550</v>
      </c>
      <c r="G12" s="67">
        <f>G13</f>
        <v>37600</v>
      </c>
      <c r="H12" s="67"/>
      <c r="I12" s="67">
        <f t="shared" si="1"/>
        <v>97.535667963683522</v>
      </c>
      <c r="K12" s="45"/>
      <c r="L12" s="45"/>
    </row>
    <row r="13" spans="2:12" x14ac:dyDescent="0.25">
      <c r="B13" s="56"/>
      <c r="C13" s="48">
        <v>67</v>
      </c>
      <c r="D13" s="51" t="s">
        <v>47</v>
      </c>
      <c r="E13" s="66"/>
      <c r="F13" s="40">
        <v>38550</v>
      </c>
      <c r="G13" s="66">
        <f>37600</f>
        <v>37600</v>
      </c>
      <c r="H13" s="66"/>
      <c r="I13" s="67"/>
      <c r="K13" s="45"/>
      <c r="L13" s="45"/>
    </row>
    <row r="14" spans="2:12" x14ac:dyDescent="0.25">
      <c r="B14" s="56"/>
      <c r="C14" s="48"/>
      <c r="D14" s="55" t="s">
        <v>192</v>
      </c>
      <c r="E14" s="67">
        <f>E15+E16</f>
        <v>30.290000000000003</v>
      </c>
      <c r="F14" s="46">
        <f>F15+F16</f>
        <v>211.26</v>
      </c>
      <c r="G14" s="67">
        <f>G15+G16</f>
        <v>210.32999999999998</v>
      </c>
      <c r="H14" s="67">
        <f t="shared" si="0"/>
        <v>694.38758666226465</v>
      </c>
      <c r="I14" s="67">
        <f t="shared" si="1"/>
        <v>99.559784152229483</v>
      </c>
      <c r="K14" s="45"/>
    </row>
    <row r="15" spans="2:12" x14ac:dyDescent="0.25">
      <c r="B15" s="56"/>
      <c r="C15" s="48">
        <v>64</v>
      </c>
      <c r="D15" s="52" t="s">
        <v>88</v>
      </c>
      <c r="E15" s="66">
        <v>0.03</v>
      </c>
      <c r="F15" s="40">
        <v>1</v>
      </c>
      <c r="G15" s="66">
        <v>7.0000000000000007E-2</v>
      </c>
      <c r="H15" s="67"/>
      <c r="I15" s="67"/>
      <c r="K15" s="45"/>
    </row>
    <row r="16" spans="2:12" ht="25.5" x14ac:dyDescent="0.25">
      <c r="B16" s="56"/>
      <c r="C16" s="48">
        <v>66</v>
      </c>
      <c r="D16" s="54" t="s">
        <v>93</v>
      </c>
      <c r="E16" s="66">
        <v>30.26</v>
      </c>
      <c r="F16" s="40">
        <v>210.26</v>
      </c>
      <c r="G16" s="66">
        <v>210.26</v>
      </c>
      <c r="H16" s="66"/>
      <c r="I16" s="66"/>
      <c r="K16" s="45"/>
    </row>
    <row r="17" spans="2:11" x14ac:dyDescent="0.25">
      <c r="B17" s="56"/>
      <c r="C17" s="48"/>
      <c r="D17" s="53" t="s">
        <v>193</v>
      </c>
      <c r="E17" s="46">
        <f>E18</f>
        <v>20678.669999999998</v>
      </c>
      <c r="F17" s="46">
        <f>F18</f>
        <v>21800</v>
      </c>
      <c r="G17" s="46">
        <f>G18</f>
        <v>21851.37</v>
      </c>
      <c r="H17" s="67">
        <f>G17/E17*100</f>
        <v>105.67106104986443</v>
      </c>
      <c r="I17" s="67">
        <f t="shared" ref="I17:I30" si="2">G17/F17*100</f>
        <v>100.23564220183485</v>
      </c>
      <c r="K17" s="45"/>
    </row>
    <row r="18" spans="2:11" ht="28.5" customHeight="1" x14ac:dyDescent="0.25">
      <c r="B18" s="56"/>
      <c r="C18" s="49">
        <v>65</v>
      </c>
      <c r="D18" s="59" t="s">
        <v>92</v>
      </c>
      <c r="E18" s="40">
        <v>20678.669999999998</v>
      </c>
      <c r="F18" s="40">
        <v>21800</v>
      </c>
      <c r="G18" s="40">
        <v>21851.37</v>
      </c>
      <c r="H18" s="66"/>
      <c r="I18" s="66"/>
      <c r="K18" s="45"/>
    </row>
    <row r="19" spans="2:11" x14ac:dyDescent="0.25">
      <c r="B19" s="56"/>
      <c r="C19" s="48"/>
      <c r="D19" s="50" t="s">
        <v>194</v>
      </c>
      <c r="E19" s="67">
        <f>E20</f>
        <v>1346859.51</v>
      </c>
      <c r="F19" s="46">
        <f>F20</f>
        <v>1548266.8</v>
      </c>
      <c r="G19" s="67">
        <f>G20</f>
        <v>1433846.41</v>
      </c>
      <c r="H19" s="67">
        <f>G19/E19*100</f>
        <v>106.45849840715755</v>
      </c>
      <c r="I19" s="67">
        <f t="shared" si="2"/>
        <v>92.609775653653486</v>
      </c>
      <c r="K19" s="45"/>
    </row>
    <row r="20" spans="2:11" ht="28.5" customHeight="1" x14ac:dyDescent="0.25">
      <c r="B20" s="56"/>
      <c r="C20" s="48">
        <v>63</v>
      </c>
      <c r="D20" s="51" t="s">
        <v>13</v>
      </c>
      <c r="E20" s="66">
        <v>1346859.51</v>
      </c>
      <c r="F20" s="40">
        <v>1548266.8</v>
      </c>
      <c r="G20" s="66">
        <v>1433846.41</v>
      </c>
      <c r="H20" s="67"/>
      <c r="I20" s="67"/>
      <c r="K20" s="45"/>
    </row>
    <row r="21" spans="2:11" ht="28.5" customHeight="1" x14ac:dyDescent="0.25">
      <c r="B21" s="56"/>
      <c r="C21" s="48"/>
      <c r="D21" s="50" t="s">
        <v>195</v>
      </c>
      <c r="E21" s="67">
        <f>E22</f>
        <v>2146.71</v>
      </c>
      <c r="F21" s="46">
        <f>F22</f>
        <v>2045.05</v>
      </c>
      <c r="G21" s="67">
        <f>G22</f>
        <v>8385.8700000000008</v>
      </c>
      <c r="H21" s="67">
        <f t="shared" ref="H21:H24" si="3">G21/E21*100</f>
        <v>390.63823245804048</v>
      </c>
      <c r="I21" s="67">
        <f t="shared" si="2"/>
        <v>410.05696682232713</v>
      </c>
      <c r="K21" s="45"/>
    </row>
    <row r="22" spans="2:11" ht="28.5" customHeight="1" x14ac:dyDescent="0.25">
      <c r="B22" s="56"/>
      <c r="C22" s="48">
        <v>66</v>
      </c>
      <c r="D22" s="51" t="s">
        <v>149</v>
      </c>
      <c r="E22" s="66">
        <v>2146.71</v>
      </c>
      <c r="F22" s="66">
        <v>2045.05</v>
      </c>
      <c r="G22" s="66">
        <v>8385.8700000000008</v>
      </c>
      <c r="H22" s="67"/>
      <c r="I22" s="67"/>
      <c r="K22" s="45"/>
    </row>
    <row r="23" spans="2:11" ht="15.75" customHeight="1" x14ac:dyDescent="0.25">
      <c r="B23" s="87"/>
      <c r="C23" s="88"/>
      <c r="D23" s="89" t="s">
        <v>94</v>
      </c>
      <c r="E23" s="90">
        <f>E24+E33+E38+E43+E45+E48+E51+E54</f>
        <v>1465357.1500000001</v>
      </c>
      <c r="F23" s="41">
        <f>F24+F30+F33+F38+F41+F43+F45+F48+F51+F54</f>
        <v>1771955.4500000002</v>
      </c>
      <c r="G23" s="90">
        <f>G24+G30+G33+G38+G41+G43+G45+G48+G51+G54</f>
        <v>1774282.8</v>
      </c>
      <c r="H23" s="67">
        <f t="shared" si="3"/>
        <v>121.08193555407294</v>
      </c>
      <c r="I23" s="67">
        <f t="shared" si="2"/>
        <v>100.13134359557402</v>
      </c>
      <c r="K23" s="45"/>
    </row>
    <row r="24" spans="2:11" ht="15.75" customHeight="1" x14ac:dyDescent="0.25">
      <c r="B24" s="56"/>
      <c r="C24" s="48"/>
      <c r="D24" s="50" t="s">
        <v>190</v>
      </c>
      <c r="E24" s="67">
        <f>E25+E26</f>
        <v>2354.96</v>
      </c>
      <c r="F24" s="46">
        <f>F25+F26+F27+F28+F29</f>
        <v>35979.089999999997</v>
      </c>
      <c r="G24" s="67">
        <f>G25+G26+G27+G28+G29</f>
        <v>35979.089999999997</v>
      </c>
      <c r="H24" s="67">
        <f t="shared" si="3"/>
        <v>1527.8004721948566</v>
      </c>
      <c r="I24" s="67">
        <f t="shared" si="2"/>
        <v>100</v>
      </c>
      <c r="K24" s="45"/>
    </row>
    <row r="25" spans="2:11" x14ac:dyDescent="0.25">
      <c r="B25" s="56"/>
      <c r="C25" s="48">
        <v>31</v>
      </c>
      <c r="D25" s="60" t="s">
        <v>4</v>
      </c>
      <c r="E25" s="66">
        <v>729.96</v>
      </c>
      <c r="F25" s="40">
        <v>729.96</v>
      </c>
      <c r="G25" s="66">
        <v>729.96</v>
      </c>
      <c r="H25" s="67"/>
      <c r="I25" s="67"/>
      <c r="K25" s="45"/>
    </row>
    <row r="26" spans="2:11" x14ac:dyDescent="0.25">
      <c r="B26" s="56"/>
      <c r="C26" s="48">
        <v>32</v>
      </c>
      <c r="D26" s="51" t="s">
        <v>10</v>
      </c>
      <c r="E26" s="66">
        <v>1625</v>
      </c>
      <c r="F26" s="40">
        <v>140</v>
      </c>
      <c r="G26" s="66">
        <f>140</f>
        <v>140</v>
      </c>
      <c r="H26" s="67"/>
      <c r="I26" s="67"/>
      <c r="K26" s="45"/>
    </row>
    <row r="27" spans="2:11" ht="25.5" x14ac:dyDescent="0.25">
      <c r="B27" s="56"/>
      <c r="C27" s="48">
        <v>37</v>
      </c>
      <c r="D27" s="51" t="s">
        <v>201</v>
      </c>
      <c r="E27" s="66"/>
      <c r="F27" s="40">
        <v>32200</v>
      </c>
      <c r="G27" s="66">
        <v>32200</v>
      </c>
      <c r="H27" s="67"/>
      <c r="I27" s="67"/>
      <c r="K27" s="45"/>
    </row>
    <row r="28" spans="2:11" ht="25.5" x14ac:dyDescent="0.25">
      <c r="B28" s="56"/>
      <c r="C28" s="48">
        <v>41</v>
      </c>
      <c r="D28" s="51" t="s">
        <v>6</v>
      </c>
      <c r="E28" s="66"/>
      <c r="F28" s="40">
        <v>1409.13</v>
      </c>
      <c r="G28" s="66">
        <v>1409.13</v>
      </c>
      <c r="H28" s="67"/>
      <c r="I28" s="67"/>
      <c r="K28" s="45"/>
    </row>
    <row r="29" spans="2:11" ht="25.5" x14ac:dyDescent="0.25">
      <c r="B29" s="56"/>
      <c r="C29" s="48">
        <v>42</v>
      </c>
      <c r="D29" s="51" t="s">
        <v>76</v>
      </c>
      <c r="E29" s="66"/>
      <c r="F29" s="40">
        <v>1500</v>
      </c>
      <c r="G29" s="66">
        <v>1500</v>
      </c>
      <c r="H29" s="67"/>
      <c r="I29" s="67"/>
      <c r="K29" s="45"/>
    </row>
    <row r="30" spans="2:11" x14ac:dyDescent="0.25">
      <c r="B30" s="56"/>
      <c r="C30" s="48"/>
      <c r="D30" s="50" t="s">
        <v>202</v>
      </c>
      <c r="E30" s="67"/>
      <c r="F30" s="46">
        <f>F31+F32</f>
        <v>38550</v>
      </c>
      <c r="G30" s="67">
        <f>G31+G32</f>
        <v>38350</v>
      </c>
      <c r="H30" s="67"/>
      <c r="I30" s="67">
        <f t="shared" si="2"/>
        <v>99.481193255512324</v>
      </c>
      <c r="K30" s="45"/>
    </row>
    <row r="31" spans="2:11" x14ac:dyDescent="0.25">
      <c r="B31" s="56"/>
      <c r="C31" s="48">
        <v>31</v>
      </c>
      <c r="D31" s="60" t="s">
        <v>4</v>
      </c>
      <c r="E31" s="67"/>
      <c r="F31" s="40">
        <v>750</v>
      </c>
      <c r="G31" s="66">
        <v>750</v>
      </c>
      <c r="H31" s="66"/>
      <c r="I31" s="66"/>
      <c r="K31" s="45"/>
    </row>
    <row r="32" spans="2:11" ht="25.5" x14ac:dyDescent="0.25">
      <c r="B32" s="56"/>
      <c r="C32" s="48">
        <v>37</v>
      </c>
      <c r="D32" s="51" t="s">
        <v>201</v>
      </c>
      <c r="E32" s="66"/>
      <c r="F32" s="40">
        <v>37800</v>
      </c>
      <c r="G32" s="66">
        <v>37600</v>
      </c>
      <c r="H32" s="66"/>
      <c r="I32" s="66"/>
      <c r="K32" s="45"/>
    </row>
    <row r="33" spans="2:11" ht="25.5" x14ac:dyDescent="0.25">
      <c r="B33" s="56"/>
      <c r="C33" s="48"/>
      <c r="D33" s="50" t="s">
        <v>203</v>
      </c>
      <c r="E33" s="67">
        <f>E34+E35+E36+E37</f>
        <v>1342291.05</v>
      </c>
      <c r="F33" s="46">
        <f>F34+F35+F36+F37</f>
        <v>1547951.42</v>
      </c>
      <c r="G33" s="67">
        <f>G34+G35+G36+G37</f>
        <v>1554844.3599999999</v>
      </c>
      <c r="H33" s="67">
        <f t="shared" ref="H33:H43" si="4">G33/E33*100</f>
        <v>115.83511340554642</v>
      </c>
      <c r="I33" s="67">
        <f t="shared" ref="I33:I42" si="5">G33/F33*100</f>
        <v>100.44529433617497</v>
      </c>
      <c r="K33" s="45"/>
    </row>
    <row r="34" spans="2:11" x14ac:dyDescent="0.25">
      <c r="B34" s="56"/>
      <c r="C34" s="48">
        <v>31</v>
      </c>
      <c r="D34" s="60" t="s">
        <v>4</v>
      </c>
      <c r="E34" s="66">
        <v>1341269.97</v>
      </c>
      <c r="F34" s="40">
        <v>1545670.12</v>
      </c>
      <c r="G34" s="66">
        <v>1552812.96</v>
      </c>
      <c r="H34" s="67"/>
      <c r="I34" s="67"/>
      <c r="K34" s="45"/>
    </row>
    <row r="35" spans="2:11" x14ac:dyDescent="0.25">
      <c r="B35" s="56"/>
      <c r="C35" s="48">
        <v>32</v>
      </c>
      <c r="D35" s="51" t="s">
        <v>10</v>
      </c>
      <c r="E35" s="66">
        <v>190.09</v>
      </c>
      <c r="F35" s="40">
        <f>1210+194.9</f>
        <v>1404.9</v>
      </c>
      <c r="G35" s="66">
        <f>1210+195</f>
        <v>1405</v>
      </c>
      <c r="H35" s="67"/>
      <c r="I35" s="67"/>
      <c r="K35" s="45"/>
    </row>
    <row r="36" spans="2:11" x14ac:dyDescent="0.25">
      <c r="B36" s="56"/>
      <c r="C36" s="48">
        <v>38</v>
      </c>
      <c r="D36" s="62" t="s">
        <v>95</v>
      </c>
      <c r="E36" s="66">
        <v>31.5</v>
      </c>
      <c r="F36" s="40">
        <v>26.4</v>
      </c>
      <c r="G36" s="66">
        <v>26.4</v>
      </c>
      <c r="H36" s="67"/>
      <c r="I36" s="67"/>
      <c r="K36" s="45"/>
    </row>
    <row r="37" spans="2:11" ht="25.5" x14ac:dyDescent="0.25">
      <c r="B37" s="56"/>
      <c r="C37" s="48">
        <v>42</v>
      </c>
      <c r="D37" s="51" t="s">
        <v>76</v>
      </c>
      <c r="E37" s="66">
        <v>799.49</v>
      </c>
      <c r="F37" s="40">
        <f>600+250</f>
        <v>850</v>
      </c>
      <c r="G37" s="66">
        <v>600</v>
      </c>
      <c r="H37" s="67"/>
      <c r="I37" s="67"/>
      <c r="K37" s="45"/>
    </row>
    <row r="38" spans="2:11" x14ac:dyDescent="0.25">
      <c r="B38" s="56"/>
      <c r="C38" s="48"/>
      <c r="D38" s="50" t="s">
        <v>196</v>
      </c>
      <c r="E38" s="67">
        <f>E39</f>
        <v>821.57</v>
      </c>
      <c r="F38" s="46">
        <f>F39+F40</f>
        <v>4177</v>
      </c>
      <c r="G38" s="67">
        <f>G39+G40</f>
        <v>4177</v>
      </c>
      <c r="H38" s="67">
        <f t="shared" si="4"/>
        <v>508.41681171415701</v>
      </c>
      <c r="I38" s="67">
        <f t="shared" si="5"/>
        <v>100</v>
      </c>
      <c r="K38" s="45"/>
    </row>
    <row r="39" spans="2:11" x14ac:dyDescent="0.25">
      <c r="B39" s="56"/>
      <c r="C39" s="48">
        <v>32</v>
      </c>
      <c r="D39" s="51" t="s">
        <v>10</v>
      </c>
      <c r="E39" s="66">
        <v>821.57</v>
      </c>
      <c r="F39" s="40">
        <f>2577+800</f>
        <v>3377</v>
      </c>
      <c r="G39" s="66">
        <v>3377</v>
      </c>
      <c r="H39" s="67"/>
      <c r="I39" s="67"/>
      <c r="K39" s="45"/>
    </row>
    <row r="40" spans="2:11" ht="25.5" x14ac:dyDescent="0.25">
      <c r="B40" s="56"/>
      <c r="C40" s="48">
        <v>36</v>
      </c>
      <c r="D40" s="51" t="s">
        <v>204</v>
      </c>
      <c r="E40" s="66"/>
      <c r="F40" s="40">
        <v>800</v>
      </c>
      <c r="G40" s="66">
        <v>800</v>
      </c>
      <c r="H40" s="67"/>
      <c r="I40" s="67">
        <f t="shared" si="5"/>
        <v>100</v>
      </c>
      <c r="K40" s="45"/>
    </row>
    <row r="41" spans="2:11" x14ac:dyDescent="0.25">
      <c r="B41" s="56"/>
      <c r="C41" s="48"/>
      <c r="D41" s="61" t="s">
        <v>192</v>
      </c>
      <c r="E41" s="67"/>
      <c r="F41" s="67">
        <f>F42</f>
        <v>211.26</v>
      </c>
      <c r="G41" s="67">
        <f>G42</f>
        <v>67.19</v>
      </c>
      <c r="H41" s="67"/>
      <c r="I41" s="67">
        <f t="shared" si="5"/>
        <v>31.804411625485184</v>
      </c>
      <c r="K41" s="45"/>
    </row>
    <row r="42" spans="2:11" x14ac:dyDescent="0.25">
      <c r="B42" s="56"/>
      <c r="C42" s="48">
        <v>32</v>
      </c>
      <c r="D42" s="51" t="s">
        <v>10</v>
      </c>
      <c r="E42" s="66"/>
      <c r="F42" s="66">
        <v>211.26</v>
      </c>
      <c r="G42" s="66">
        <v>67.19</v>
      </c>
      <c r="H42" s="67"/>
      <c r="I42" s="67">
        <f t="shared" si="5"/>
        <v>31.804411625485184</v>
      </c>
      <c r="K42" s="45"/>
    </row>
    <row r="43" spans="2:11" x14ac:dyDescent="0.25">
      <c r="B43" s="56"/>
      <c r="C43" s="48"/>
      <c r="D43" s="61" t="s">
        <v>197</v>
      </c>
      <c r="E43" s="67">
        <f>E44</f>
        <v>0.55000000000000004</v>
      </c>
      <c r="F43" s="67">
        <f>F44</f>
        <v>30.29</v>
      </c>
      <c r="G43" s="67">
        <f>G44</f>
        <v>30.29</v>
      </c>
      <c r="H43" s="67">
        <f t="shared" si="4"/>
        <v>5507.2727272727261</v>
      </c>
      <c r="I43" s="67">
        <f t="shared" ref="I43:I54" si="6">G43/F43*100</f>
        <v>100</v>
      </c>
      <c r="K43" s="45"/>
    </row>
    <row r="44" spans="2:11" x14ac:dyDescent="0.25">
      <c r="B44" s="56"/>
      <c r="C44" s="48">
        <v>32</v>
      </c>
      <c r="D44" s="51" t="s">
        <v>10</v>
      </c>
      <c r="E44" s="66">
        <v>0.55000000000000004</v>
      </c>
      <c r="F44" s="66">
        <v>30.29</v>
      </c>
      <c r="G44" s="66">
        <v>30.29</v>
      </c>
      <c r="H44" s="67"/>
      <c r="I44" s="66"/>
      <c r="K44" s="45"/>
    </row>
    <row r="45" spans="2:11" ht="30" x14ac:dyDescent="0.25">
      <c r="B45" s="48"/>
      <c r="C45" s="47"/>
      <c r="D45" s="63" t="s">
        <v>198</v>
      </c>
      <c r="E45" s="67">
        <f>E46+E47</f>
        <v>107800.02</v>
      </c>
      <c r="F45" s="67">
        <f>F46+F47</f>
        <v>110234.04</v>
      </c>
      <c r="G45" s="67">
        <f>G46+G47</f>
        <v>110234.04</v>
      </c>
      <c r="H45" s="67">
        <f t="shared" ref="H45:H54" si="7">G45/E45*100</f>
        <v>102.25790310614042</v>
      </c>
      <c r="I45" s="67">
        <f t="shared" si="6"/>
        <v>100</v>
      </c>
      <c r="K45" s="45"/>
    </row>
    <row r="46" spans="2:11" x14ac:dyDescent="0.25">
      <c r="B46" s="48"/>
      <c r="C46" s="48">
        <v>32</v>
      </c>
      <c r="D46" s="51" t="s">
        <v>10</v>
      </c>
      <c r="E46" s="66">
        <v>107099.07</v>
      </c>
      <c r="F46" s="66">
        <v>109504.04</v>
      </c>
      <c r="G46" s="66">
        <v>109504.04</v>
      </c>
      <c r="H46" s="66"/>
      <c r="I46" s="66"/>
      <c r="K46" s="45"/>
    </row>
    <row r="47" spans="2:11" x14ac:dyDescent="0.25">
      <c r="B47" s="48"/>
      <c r="C47" s="48">
        <v>34</v>
      </c>
      <c r="D47" s="65" t="s">
        <v>71</v>
      </c>
      <c r="E47" s="66">
        <v>700.95</v>
      </c>
      <c r="F47" s="66">
        <v>730</v>
      </c>
      <c r="G47" s="66">
        <v>730</v>
      </c>
      <c r="H47" s="66"/>
      <c r="I47" s="66"/>
      <c r="K47" s="45"/>
    </row>
    <row r="48" spans="2:11" x14ac:dyDescent="0.25">
      <c r="B48" s="48"/>
      <c r="C48" s="48"/>
      <c r="D48" s="61" t="s">
        <v>193</v>
      </c>
      <c r="E48" s="67">
        <f>E49+E50</f>
        <v>9701.3700000000008</v>
      </c>
      <c r="F48" s="67">
        <f>F49+F50</f>
        <v>21800</v>
      </c>
      <c r="G48" s="67">
        <f>G49+G50</f>
        <v>11237.66</v>
      </c>
      <c r="H48" s="67">
        <f t="shared" si="7"/>
        <v>115.83580463377852</v>
      </c>
      <c r="I48" s="67">
        <f t="shared" si="6"/>
        <v>51.548899082568809</v>
      </c>
      <c r="K48" s="45"/>
    </row>
    <row r="49" spans="2:11" x14ac:dyDescent="0.25">
      <c r="B49" s="47"/>
      <c r="C49" s="48">
        <v>32</v>
      </c>
      <c r="D49" s="51" t="s">
        <v>10</v>
      </c>
      <c r="E49" s="66">
        <v>9610</v>
      </c>
      <c r="F49" s="66">
        <v>11300</v>
      </c>
      <c r="G49" s="66">
        <v>11237.66</v>
      </c>
      <c r="H49" s="66"/>
      <c r="I49" s="66"/>
      <c r="K49" s="45"/>
    </row>
    <row r="50" spans="2:11" ht="25.5" x14ac:dyDescent="0.25">
      <c r="B50" s="47"/>
      <c r="C50" s="48">
        <v>42</v>
      </c>
      <c r="D50" s="51" t="s">
        <v>76</v>
      </c>
      <c r="E50" s="66">
        <v>91.37</v>
      </c>
      <c r="F50" s="66">
        <v>10500</v>
      </c>
      <c r="G50" s="66"/>
      <c r="H50" s="66"/>
      <c r="I50" s="66"/>
      <c r="K50" s="45"/>
    </row>
    <row r="51" spans="2:11" ht="30" x14ac:dyDescent="0.25">
      <c r="B51" s="47"/>
      <c r="C51" s="48"/>
      <c r="D51" s="63" t="s">
        <v>199</v>
      </c>
      <c r="E51" s="67">
        <f>E52+E53</f>
        <v>240.92</v>
      </c>
      <c r="F51" s="67">
        <f>F52+F53</f>
        <v>10977.300000000001</v>
      </c>
      <c r="G51" s="67">
        <f>G52+G53</f>
        <v>10977.300000000001</v>
      </c>
      <c r="H51" s="67">
        <f t="shared" si="7"/>
        <v>4556.4087663954842</v>
      </c>
      <c r="I51" s="67">
        <f t="shared" si="6"/>
        <v>100</v>
      </c>
      <c r="K51" s="45"/>
    </row>
    <row r="52" spans="2:11" x14ac:dyDescent="0.25">
      <c r="B52" s="47"/>
      <c r="C52" s="48">
        <v>32</v>
      </c>
      <c r="D52" s="51" t="s">
        <v>10</v>
      </c>
      <c r="E52" s="66">
        <v>192.7</v>
      </c>
      <c r="F52" s="66">
        <v>145.27000000000001</v>
      </c>
      <c r="G52" s="66">
        <v>75.27</v>
      </c>
      <c r="H52" s="67"/>
      <c r="I52" s="67"/>
      <c r="K52" s="45"/>
    </row>
    <row r="53" spans="2:11" ht="25.5" x14ac:dyDescent="0.25">
      <c r="B53" s="47"/>
      <c r="C53" s="48">
        <v>42</v>
      </c>
      <c r="D53" s="51" t="s">
        <v>76</v>
      </c>
      <c r="E53" s="66">
        <v>48.22</v>
      </c>
      <c r="F53" s="66">
        <v>10832.03</v>
      </c>
      <c r="G53" s="66">
        <v>10902.03</v>
      </c>
      <c r="H53" s="67"/>
      <c r="I53" s="67"/>
      <c r="K53" s="45"/>
    </row>
    <row r="54" spans="2:11" ht="17.25" customHeight="1" x14ac:dyDescent="0.25">
      <c r="B54" s="47"/>
      <c r="C54" s="48"/>
      <c r="D54" s="50" t="s">
        <v>195</v>
      </c>
      <c r="E54" s="67">
        <f>E55+E56</f>
        <v>2146.71</v>
      </c>
      <c r="F54" s="67">
        <f>F55+F56</f>
        <v>2045.05</v>
      </c>
      <c r="G54" s="67">
        <f>G55+G56</f>
        <v>8385.869999999999</v>
      </c>
      <c r="H54" s="67">
        <f t="shared" si="7"/>
        <v>390.63823245804036</v>
      </c>
      <c r="I54" s="67">
        <f t="shared" si="6"/>
        <v>410.05696682232707</v>
      </c>
    </row>
    <row r="55" spans="2:11" x14ac:dyDescent="0.25">
      <c r="B55" s="47"/>
      <c r="C55" s="48">
        <v>32</v>
      </c>
      <c r="D55" s="51" t="s">
        <v>10</v>
      </c>
      <c r="E55" s="66">
        <v>1920</v>
      </c>
      <c r="F55" s="66">
        <v>1800</v>
      </c>
      <c r="G55" s="66">
        <v>1800</v>
      </c>
      <c r="H55" s="67"/>
      <c r="I55" s="66"/>
    </row>
    <row r="56" spans="2:11" ht="25.5" x14ac:dyDescent="0.25">
      <c r="B56" s="47"/>
      <c r="C56" s="48">
        <v>42</v>
      </c>
      <c r="D56" s="51" t="s">
        <v>76</v>
      </c>
      <c r="E56" s="66">
        <v>226.71</v>
      </c>
      <c r="F56" s="66">
        <v>245.05</v>
      </c>
      <c r="G56" s="66">
        <v>6585.87</v>
      </c>
      <c r="H56" s="67"/>
      <c r="I56" s="66"/>
    </row>
    <row r="57" spans="2:11" x14ac:dyDescent="0.25">
      <c r="B57" s="68"/>
      <c r="C57" s="69"/>
      <c r="D57" s="71"/>
      <c r="E57" s="70"/>
      <c r="F57" s="70"/>
      <c r="G57" s="70"/>
      <c r="H57" s="70"/>
      <c r="I57" s="70"/>
    </row>
    <row r="58" spans="2:11" x14ac:dyDescent="0.25">
      <c r="B58" s="68"/>
      <c r="C58" s="69"/>
      <c r="D58" s="71"/>
      <c r="E58" s="70"/>
      <c r="F58" s="70"/>
      <c r="G58" s="70"/>
      <c r="H58" s="70"/>
      <c r="I58" s="70"/>
    </row>
    <row r="59" spans="2:11" x14ac:dyDescent="0.25">
      <c r="B59" s="68"/>
      <c r="C59" s="69"/>
      <c r="D59" s="71"/>
      <c r="E59" s="70"/>
      <c r="F59" s="70"/>
      <c r="G59" s="70"/>
      <c r="H59" s="70"/>
      <c r="I59" s="70"/>
    </row>
    <row r="60" spans="2:11" x14ac:dyDescent="0.25">
      <c r="B60" s="68"/>
      <c r="C60" s="69"/>
      <c r="D60" s="71"/>
      <c r="E60" s="70"/>
      <c r="F60" s="70"/>
      <c r="G60" s="70"/>
      <c r="H60" s="70"/>
      <c r="I60" s="70"/>
    </row>
    <row r="61" spans="2:11" x14ac:dyDescent="0.25">
      <c r="B61" s="68"/>
      <c r="C61" s="69"/>
      <c r="D61" s="71"/>
      <c r="E61" s="70"/>
      <c r="F61" s="70"/>
      <c r="G61" s="70"/>
      <c r="H61" s="70"/>
      <c r="I61" s="70"/>
    </row>
    <row r="62" spans="2:11" x14ac:dyDescent="0.25">
      <c r="B62" s="68"/>
      <c r="C62" s="69"/>
      <c r="D62" s="73"/>
      <c r="E62" s="74"/>
      <c r="F62" s="74"/>
      <c r="G62" s="74"/>
      <c r="H62" s="74"/>
      <c r="I62" s="74"/>
    </row>
    <row r="63" spans="2:11" x14ac:dyDescent="0.25">
      <c r="B63" s="68"/>
      <c r="C63" s="69"/>
      <c r="D63" s="73"/>
      <c r="E63" s="74"/>
      <c r="F63" s="74"/>
      <c r="G63" s="74"/>
      <c r="H63" s="74"/>
      <c r="I63" s="74"/>
    </row>
    <row r="64" spans="2:11" x14ac:dyDescent="0.25">
      <c r="B64" s="68"/>
      <c r="C64" s="69"/>
      <c r="D64" s="73"/>
      <c r="E64" s="74"/>
      <c r="F64" s="74"/>
      <c r="G64" s="74"/>
      <c r="H64" s="74"/>
      <c r="I64" s="74"/>
    </row>
    <row r="65" spans="3:9" x14ac:dyDescent="0.25">
      <c r="C65" s="49"/>
      <c r="D65" s="64"/>
      <c r="F65" s="45"/>
      <c r="G65" s="45"/>
      <c r="H65" s="45"/>
      <c r="I65" s="45"/>
    </row>
    <row r="66" spans="3:9" x14ac:dyDescent="0.25">
      <c r="C66" s="49"/>
      <c r="D66" s="64"/>
      <c r="F66" s="45"/>
      <c r="G66" s="45"/>
      <c r="H66" s="45"/>
      <c r="I66" s="45"/>
    </row>
    <row r="67" spans="3:9" x14ac:dyDescent="0.25">
      <c r="D67" s="64"/>
      <c r="F67" s="45"/>
      <c r="G67" s="45"/>
      <c r="H67" s="45"/>
      <c r="I67" s="45"/>
    </row>
    <row r="68" spans="3:9" x14ac:dyDescent="0.25">
      <c r="D68" s="64"/>
      <c r="F68" s="45"/>
      <c r="G68" s="45"/>
      <c r="H68" s="45"/>
      <c r="I68" s="45"/>
    </row>
    <row r="69" spans="3:9" x14ac:dyDescent="0.25">
      <c r="D69" s="64"/>
      <c r="F69" s="45"/>
      <c r="G69" s="45"/>
      <c r="H69" s="45"/>
      <c r="I69" s="45"/>
    </row>
    <row r="70" spans="3:9" x14ac:dyDescent="0.25">
      <c r="D70" s="64"/>
      <c r="F70" s="45"/>
      <c r="G70" s="45"/>
      <c r="H70" s="45"/>
      <c r="I70" s="45"/>
    </row>
  </sheetData>
  <mergeCells count="2">
    <mergeCell ref="D2:I2"/>
    <mergeCell ref="B4:D4"/>
  </mergeCells>
  <pageMargins left="0.7" right="0.7" top="0.75" bottom="0.75" header="0.3" footer="0.3"/>
  <pageSetup paperSize="9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G13"/>
  <sheetViews>
    <sheetView tabSelected="1" topLeftCell="B1" workbookViewId="0">
      <selection activeCell="E22" sqref="E22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2" spans="1:7" ht="18" x14ac:dyDescent="0.25">
      <c r="B2" s="13"/>
      <c r="C2" s="108"/>
      <c r="D2" s="107"/>
      <c r="E2" s="107"/>
      <c r="F2" s="107"/>
      <c r="G2" s="3"/>
    </row>
    <row r="3" spans="1:7" ht="15.75" customHeight="1" x14ac:dyDescent="0.25">
      <c r="B3" s="164" t="s">
        <v>23</v>
      </c>
      <c r="C3" s="164"/>
      <c r="D3" s="164"/>
      <c r="E3" s="164"/>
      <c r="F3" s="164"/>
      <c r="G3" s="164"/>
    </row>
    <row r="4" spans="1:7" ht="18" x14ac:dyDescent="0.25">
      <c r="B4" s="13"/>
      <c r="C4" s="13"/>
      <c r="D4" s="13"/>
      <c r="E4" s="3"/>
      <c r="F4" s="3"/>
      <c r="G4" s="3"/>
    </row>
    <row r="5" spans="1:7" ht="38.25" x14ac:dyDescent="0.25">
      <c r="B5" s="1" t="s">
        <v>144</v>
      </c>
      <c r="C5" s="1" t="s">
        <v>148</v>
      </c>
      <c r="D5" s="1" t="s">
        <v>157</v>
      </c>
      <c r="E5" s="1" t="s">
        <v>161</v>
      </c>
      <c r="F5" s="1" t="s">
        <v>11</v>
      </c>
      <c r="G5" s="1" t="s">
        <v>24</v>
      </c>
    </row>
    <row r="6" spans="1:7" x14ac:dyDescent="0.25">
      <c r="B6" s="1">
        <v>1</v>
      </c>
      <c r="C6" s="1">
        <v>2</v>
      </c>
      <c r="D6" s="1">
        <v>3</v>
      </c>
      <c r="E6" s="1">
        <v>4</v>
      </c>
      <c r="F6" s="98" t="s">
        <v>140</v>
      </c>
      <c r="G6" s="98" t="s">
        <v>141</v>
      </c>
    </row>
    <row r="7" spans="1:7" ht="15.75" customHeight="1" x14ac:dyDescent="0.25">
      <c r="B7" s="101" t="s">
        <v>20</v>
      </c>
      <c r="C7" s="90">
        <f t="shared" ref="C7:E8" si="0">C8</f>
        <v>1465357.15</v>
      </c>
      <c r="D7" s="41">
        <f t="shared" si="0"/>
        <v>1771955.45</v>
      </c>
      <c r="E7" s="90">
        <f t="shared" si="0"/>
        <v>1774282.2</v>
      </c>
      <c r="F7" s="90">
        <f>E7/C7*100</f>
        <v>121.08189460842362</v>
      </c>
      <c r="G7" s="90">
        <f>E7/D7*100</f>
        <v>100.13130973467759</v>
      </c>
    </row>
    <row r="8" spans="1:7" ht="15.75" customHeight="1" x14ac:dyDescent="0.25">
      <c r="B8" s="4" t="s">
        <v>86</v>
      </c>
      <c r="C8" s="67">
        <f t="shared" si="0"/>
        <v>1465357.15</v>
      </c>
      <c r="D8" s="46">
        <f t="shared" si="0"/>
        <v>1771955.45</v>
      </c>
      <c r="E8" s="67">
        <f t="shared" si="0"/>
        <v>1774282.2</v>
      </c>
      <c r="F8" s="67">
        <f>E8/C8*100</f>
        <v>121.08189460842362</v>
      </c>
      <c r="G8" s="67">
        <f>E8/D8*100</f>
        <v>100.13130973467759</v>
      </c>
    </row>
    <row r="9" spans="1:7" x14ac:dyDescent="0.25">
      <c r="B9" s="22" t="s">
        <v>87</v>
      </c>
      <c r="C9" s="66">
        <v>1465357.15</v>
      </c>
      <c r="D9" s="40">
        <v>1771955.45</v>
      </c>
      <c r="E9" s="66">
        <v>1774282.2</v>
      </c>
      <c r="F9" s="67">
        <f>E9/C9*100</f>
        <v>121.08189460842362</v>
      </c>
      <c r="G9" s="67">
        <f>E9/D9*100</f>
        <v>100.13130973467759</v>
      </c>
    </row>
    <row r="11" spans="1:7" x14ac:dyDescent="0.25">
      <c r="A11" s="28"/>
      <c r="B11" s="72"/>
      <c r="C11" s="28"/>
    </row>
    <row r="12" spans="1:7" x14ac:dyDescent="0.25">
      <c r="A12" s="28"/>
      <c r="B12" s="72"/>
      <c r="C12" s="28"/>
    </row>
    <row r="13" spans="1:7" x14ac:dyDescent="0.25">
      <c r="A13" s="28"/>
      <c r="B13" s="28"/>
      <c r="C13" s="28"/>
    </row>
  </sheetData>
  <mergeCells count="1">
    <mergeCell ref="B3:G3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50"/>
  <sheetViews>
    <sheetView workbookViewId="0">
      <selection activeCell="E119" sqref="E11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3.42578125" customWidth="1"/>
    <col min="5" max="5" width="32.140625" customWidth="1"/>
    <col min="6" max="7" width="25.28515625" customWidth="1"/>
    <col min="8" max="8" width="15.7109375" customWidth="1"/>
  </cols>
  <sheetData>
    <row r="1" spans="1:8" ht="18" x14ac:dyDescent="0.25">
      <c r="B1" s="2"/>
      <c r="C1" s="2"/>
      <c r="D1" s="2"/>
      <c r="E1" s="2"/>
      <c r="F1" s="2"/>
      <c r="G1" s="2"/>
      <c r="H1" s="3"/>
    </row>
    <row r="2" spans="1:8" ht="18" customHeight="1" x14ac:dyDescent="0.25">
      <c r="B2" s="164" t="s">
        <v>8</v>
      </c>
      <c r="C2" s="177"/>
      <c r="D2" s="177"/>
      <c r="E2" s="177"/>
      <c r="F2" s="177"/>
      <c r="G2" s="177"/>
      <c r="H2" s="177"/>
    </row>
    <row r="3" spans="1:8" ht="18" x14ac:dyDescent="0.25">
      <c r="B3" s="2"/>
      <c r="C3" s="2"/>
      <c r="D3" s="2"/>
      <c r="E3" s="2"/>
      <c r="F3" s="2"/>
      <c r="G3" s="2"/>
      <c r="H3" s="3"/>
    </row>
    <row r="4" spans="1:8" ht="15.75" x14ac:dyDescent="0.25">
      <c r="B4" s="178" t="s">
        <v>39</v>
      </c>
      <c r="C4" s="178"/>
      <c r="D4" s="178"/>
      <c r="E4" s="178"/>
      <c r="F4" s="178"/>
      <c r="G4" s="178"/>
      <c r="H4" s="178"/>
    </row>
    <row r="5" spans="1:8" ht="18" x14ac:dyDescent="0.25">
      <c r="B5" s="13"/>
      <c r="C5" s="13"/>
      <c r="D5" s="13"/>
      <c r="E5" s="13"/>
      <c r="F5" s="13"/>
      <c r="G5" s="13"/>
      <c r="H5" s="3"/>
    </row>
    <row r="6" spans="1:8" ht="25.5" customHeight="1" x14ac:dyDescent="0.25">
      <c r="B6" s="179" t="s">
        <v>7</v>
      </c>
      <c r="C6" s="180"/>
      <c r="D6" s="180"/>
      <c r="E6" s="181"/>
      <c r="F6" s="1" t="s">
        <v>157</v>
      </c>
      <c r="G6" s="1" t="s">
        <v>162</v>
      </c>
      <c r="H6" s="1" t="s">
        <v>24</v>
      </c>
    </row>
    <row r="7" spans="1:8" s="21" customFormat="1" ht="15.95" customHeight="1" x14ac:dyDescent="0.2">
      <c r="B7" s="182">
        <v>1</v>
      </c>
      <c r="C7" s="183"/>
      <c r="D7" s="183"/>
      <c r="E7" s="184"/>
      <c r="F7" s="103">
        <v>2</v>
      </c>
      <c r="G7" s="103">
        <v>3</v>
      </c>
      <c r="H7" s="102" t="s">
        <v>142</v>
      </c>
    </row>
    <row r="8" spans="1:8" s="26" customFormat="1" ht="30" customHeight="1" x14ac:dyDescent="0.25">
      <c r="A8" s="75"/>
      <c r="B8" s="152" t="s">
        <v>96</v>
      </c>
      <c r="C8" s="153"/>
      <c r="D8" s="153"/>
      <c r="E8" s="153"/>
      <c r="F8" s="95">
        <f>F9+F51</f>
        <v>1771955.45</v>
      </c>
      <c r="G8" s="95">
        <f>G9+G51</f>
        <v>1774282.8</v>
      </c>
      <c r="H8" s="96">
        <f t="shared" ref="H8:H32" si="0">G8/F8*100</f>
        <v>100.13134359557402</v>
      </c>
    </row>
    <row r="9" spans="1:8" s="26" customFormat="1" ht="30" customHeight="1" x14ac:dyDescent="0.25">
      <c r="A9" s="75"/>
      <c r="B9" s="185" t="s">
        <v>97</v>
      </c>
      <c r="C9" s="186"/>
      <c r="D9" s="186"/>
      <c r="E9" s="187"/>
      <c r="F9" s="81">
        <f>F10+F14+F19+F28+F35+F39+F47</f>
        <v>79133.36</v>
      </c>
      <c r="G9" s="81">
        <f>G10+G14+G19+G28+G35+G39+G47</f>
        <v>78933.36</v>
      </c>
      <c r="H9" s="83">
        <f t="shared" si="0"/>
        <v>99.747262090223387</v>
      </c>
    </row>
    <row r="10" spans="1:8" s="26" customFormat="1" ht="30" customHeight="1" x14ac:dyDescent="0.25">
      <c r="A10" s="75"/>
      <c r="B10" s="171" t="s">
        <v>98</v>
      </c>
      <c r="C10" s="172"/>
      <c r="D10" s="172"/>
      <c r="E10" s="173"/>
      <c r="F10" s="79">
        <f t="shared" ref="F10:G11" si="1">F11</f>
        <v>140</v>
      </c>
      <c r="G10" s="79">
        <f t="shared" si="1"/>
        <v>140</v>
      </c>
      <c r="H10" s="82">
        <f t="shared" si="0"/>
        <v>100</v>
      </c>
    </row>
    <row r="11" spans="1:8" s="26" customFormat="1" ht="30" customHeight="1" x14ac:dyDescent="0.25">
      <c r="A11" s="75"/>
      <c r="B11" s="171" t="s">
        <v>174</v>
      </c>
      <c r="C11" s="172"/>
      <c r="D11" s="172"/>
      <c r="E11" s="173"/>
      <c r="F11" s="79">
        <f t="shared" si="1"/>
        <v>140</v>
      </c>
      <c r="G11" s="79">
        <f t="shared" si="1"/>
        <v>140</v>
      </c>
      <c r="H11" s="82">
        <f t="shared" si="0"/>
        <v>100</v>
      </c>
    </row>
    <row r="12" spans="1:8" s="26" customFormat="1" ht="30" customHeight="1" x14ac:dyDescent="0.25">
      <c r="A12" s="75"/>
      <c r="B12" s="168" t="s">
        <v>99</v>
      </c>
      <c r="C12" s="169"/>
      <c r="D12" s="169"/>
      <c r="E12" s="170"/>
      <c r="F12" s="76">
        <f>F13</f>
        <v>140</v>
      </c>
      <c r="G12" s="76">
        <f>G13</f>
        <v>140</v>
      </c>
      <c r="H12" s="82"/>
    </row>
    <row r="13" spans="1:8" s="26" customFormat="1" ht="30" customHeight="1" x14ac:dyDescent="0.25">
      <c r="A13" s="75"/>
      <c r="B13" s="168" t="s">
        <v>111</v>
      </c>
      <c r="C13" s="169"/>
      <c r="D13" s="169"/>
      <c r="E13" s="170"/>
      <c r="F13" s="76">
        <v>140</v>
      </c>
      <c r="G13" s="76">
        <v>140</v>
      </c>
      <c r="H13" s="82"/>
    </row>
    <row r="14" spans="1:8" s="26" customFormat="1" ht="30" customHeight="1" x14ac:dyDescent="0.25">
      <c r="A14" s="75"/>
      <c r="B14" s="171" t="s">
        <v>100</v>
      </c>
      <c r="C14" s="172"/>
      <c r="D14" s="172"/>
      <c r="E14" s="173"/>
      <c r="F14" s="79">
        <f>F15</f>
        <v>729.96</v>
      </c>
      <c r="G14" s="79">
        <f>G15</f>
        <v>729.96</v>
      </c>
      <c r="H14" s="82">
        <f t="shared" si="0"/>
        <v>100</v>
      </c>
    </row>
    <row r="15" spans="1:8" s="26" customFormat="1" ht="30" customHeight="1" x14ac:dyDescent="0.25">
      <c r="A15" s="75"/>
      <c r="B15" s="171" t="s">
        <v>175</v>
      </c>
      <c r="C15" s="172"/>
      <c r="D15" s="172"/>
      <c r="E15" s="173"/>
      <c r="F15" s="79">
        <f>F16</f>
        <v>729.96</v>
      </c>
      <c r="G15" s="79">
        <f>G16</f>
        <v>729.96</v>
      </c>
      <c r="H15" s="82">
        <f t="shared" si="0"/>
        <v>100</v>
      </c>
    </row>
    <row r="16" spans="1:8" s="26" customFormat="1" ht="30" customHeight="1" x14ac:dyDescent="0.25">
      <c r="A16" s="75"/>
      <c r="B16" s="168" t="s">
        <v>101</v>
      </c>
      <c r="C16" s="169"/>
      <c r="D16" s="169"/>
      <c r="E16" s="170"/>
      <c r="F16" s="76">
        <f>F17+F18</f>
        <v>729.96</v>
      </c>
      <c r="G16" s="76">
        <f>G17+G18</f>
        <v>729.96</v>
      </c>
      <c r="H16" s="82"/>
    </row>
    <row r="17" spans="1:8" s="26" customFormat="1" ht="30" customHeight="1" x14ac:dyDescent="0.25">
      <c r="A17" s="75"/>
      <c r="B17" s="168" t="s">
        <v>112</v>
      </c>
      <c r="C17" s="169"/>
      <c r="D17" s="169"/>
      <c r="E17" s="170"/>
      <c r="F17" s="76">
        <v>626.57000000000005</v>
      </c>
      <c r="G17" s="76">
        <v>626.57000000000005</v>
      </c>
      <c r="H17" s="82"/>
    </row>
    <row r="18" spans="1:8" s="26" customFormat="1" ht="30" customHeight="1" x14ac:dyDescent="0.25">
      <c r="A18" s="75"/>
      <c r="B18" s="168" t="s">
        <v>102</v>
      </c>
      <c r="C18" s="169"/>
      <c r="D18" s="169"/>
      <c r="E18" s="170"/>
      <c r="F18" s="76">
        <v>103.39</v>
      </c>
      <c r="G18" s="76">
        <v>103.39</v>
      </c>
      <c r="H18" s="82"/>
    </row>
    <row r="19" spans="1:8" s="26" customFormat="1" ht="30" customHeight="1" x14ac:dyDescent="0.25">
      <c r="A19" s="75"/>
      <c r="B19" s="171" t="s">
        <v>163</v>
      </c>
      <c r="C19" s="172"/>
      <c r="D19" s="172"/>
      <c r="E19" s="173"/>
      <c r="F19" s="79">
        <f>F20+F23</f>
        <v>70750</v>
      </c>
      <c r="G19" s="79">
        <f>G20+G23</f>
        <v>70550</v>
      </c>
      <c r="H19" s="82">
        <f t="shared" si="0"/>
        <v>99.717314487632507</v>
      </c>
    </row>
    <row r="20" spans="1:8" s="26" customFormat="1" ht="30" customHeight="1" x14ac:dyDescent="0.25">
      <c r="A20" s="75"/>
      <c r="B20" s="171" t="s">
        <v>175</v>
      </c>
      <c r="C20" s="172"/>
      <c r="D20" s="172"/>
      <c r="E20" s="173"/>
      <c r="F20" s="79">
        <f>F21</f>
        <v>32200</v>
      </c>
      <c r="G20" s="79">
        <f>G21</f>
        <v>32200</v>
      </c>
      <c r="H20" s="82">
        <f t="shared" si="0"/>
        <v>100</v>
      </c>
    </row>
    <row r="21" spans="1:8" s="26" customFormat="1" ht="30" customHeight="1" x14ac:dyDescent="0.25">
      <c r="A21" s="75"/>
      <c r="B21" s="113" t="s">
        <v>164</v>
      </c>
      <c r="C21" s="109"/>
      <c r="D21" s="109"/>
      <c r="E21" s="110"/>
      <c r="F21" s="76">
        <f>F22</f>
        <v>32200</v>
      </c>
      <c r="G21" s="76">
        <f>G22</f>
        <v>32200</v>
      </c>
      <c r="H21" s="82"/>
    </row>
    <row r="22" spans="1:8" s="26" customFormat="1" ht="30" customHeight="1" x14ac:dyDescent="0.25">
      <c r="A22" s="75"/>
      <c r="B22" s="113" t="s">
        <v>165</v>
      </c>
      <c r="C22" s="109"/>
      <c r="D22" s="109"/>
      <c r="E22" s="110"/>
      <c r="F22" s="76">
        <v>32200</v>
      </c>
      <c r="G22" s="76">
        <v>32200</v>
      </c>
      <c r="H22" s="82"/>
    </row>
    <row r="23" spans="1:8" s="26" customFormat="1" ht="30" customHeight="1" x14ac:dyDescent="0.25">
      <c r="A23" s="75"/>
      <c r="B23" s="171" t="s">
        <v>176</v>
      </c>
      <c r="C23" s="172"/>
      <c r="D23" s="172"/>
      <c r="E23" s="173"/>
      <c r="F23" s="79">
        <f>F24+F26</f>
        <v>38550</v>
      </c>
      <c r="G23" s="79">
        <f>G24+G26</f>
        <v>38350</v>
      </c>
      <c r="H23" s="82">
        <f t="shared" si="0"/>
        <v>99.481193255512324</v>
      </c>
    </row>
    <row r="24" spans="1:8" s="26" customFormat="1" ht="30" customHeight="1" x14ac:dyDescent="0.25">
      <c r="A24" s="75"/>
      <c r="B24" s="168" t="s">
        <v>101</v>
      </c>
      <c r="C24" s="169"/>
      <c r="D24" s="169"/>
      <c r="E24" s="170"/>
      <c r="F24" s="76">
        <f>F25</f>
        <v>750</v>
      </c>
      <c r="G24" s="76">
        <f>G25</f>
        <v>750</v>
      </c>
      <c r="H24" s="82"/>
    </row>
    <row r="25" spans="1:8" s="26" customFormat="1" ht="30" customHeight="1" x14ac:dyDescent="0.25">
      <c r="A25" s="75"/>
      <c r="B25" s="113" t="s">
        <v>166</v>
      </c>
      <c r="C25" s="111"/>
      <c r="D25" s="111"/>
      <c r="E25" s="112"/>
      <c r="F25" s="76">
        <v>750</v>
      </c>
      <c r="G25" s="76">
        <v>750</v>
      </c>
      <c r="H25" s="82"/>
    </row>
    <row r="26" spans="1:8" s="26" customFormat="1" ht="30" customHeight="1" x14ac:dyDescent="0.25">
      <c r="A26" s="75"/>
      <c r="B26" s="113" t="s">
        <v>164</v>
      </c>
      <c r="C26" s="109"/>
      <c r="D26" s="109"/>
      <c r="E26" s="110"/>
      <c r="F26" s="76">
        <f>F27</f>
        <v>37800</v>
      </c>
      <c r="G26" s="76">
        <f>G27</f>
        <v>37600</v>
      </c>
      <c r="H26" s="82"/>
    </row>
    <row r="27" spans="1:8" s="26" customFormat="1" ht="30" customHeight="1" x14ac:dyDescent="0.25">
      <c r="A27" s="75"/>
      <c r="B27" s="113" t="s">
        <v>165</v>
      </c>
      <c r="C27" s="109"/>
      <c r="D27" s="109"/>
      <c r="E27" s="110"/>
      <c r="F27" s="76">
        <v>37800</v>
      </c>
      <c r="G27" s="76">
        <v>37600</v>
      </c>
      <c r="H27" s="82"/>
    </row>
    <row r="28" spans="1:8" s="26" customFormat="1" ht="30" customHeight="1" x14ac:dyDescent="0.25">
      <c r="A28" s="75"/>
      <c r="B28" s="171" t="s">
        <v>167</v>
      </c>
      <c r="C28" s="172"/>
      <c r="D28" s="172"/>
      <c r="E28" s="173"/>
      <c r="F28" s="79">
        <f>F29+F32</f>
        <v>2100</v>
      </c>
      <c r="G28" s="79">
        <f>G29+G32</f>
        <v>2100</v>
      </c>
      <c r="H28" s="82">
        <f t="shared" si="0"/>
        <v>100</v>
      </c>
    </row>
    <row r="29" spans="1:8" s="26" customFormat="1" ht="30" customHeight="1" x14ac:dyDescent="0.25">
      <c r="A29" s="75"/>
      <c r="B29" s="171" t="s">
        <v>175</v>
      </c>
      <c r="C29" s="172"/>
      <c r="D29" s="172"/>
      <c r="E29" s="173"/>
      <c r="F29" s="79">
        <f>F30</f>
        <v>1500</v>
      </c>
      <c r="G29" s="79">
        <f>G30</f>
        <v>1500</v>
      </c>
      <c r="H29" s="82">
        <f t="shared" si="0"/>
        <v>100</v>
      </c>
    </row>
    <row r="30" spans="1:8" s="26" customFormat="1" ht="30" customHeight="1" x14ac:dyDescent="0.25">
      <c r="A30" s="75"/>
      <c r="B30" s="113" t="s">
        <v>103</v>
      </c>
      <c r="C30" s="109"/>
      <c r="D30" s="109"/>
      <c r="E30" s="110"/>
      <c r="F30" s="76">
        <f>F31</f>
        <v>1500</v>
      </c>
      <c r="G30" s="76">
        <f>G31</f>
        <v>1500</v>
      </c>
      <c r="H30" s="82"/>
    </row>
    <row r="31" spans="1:8" s="26" customFormat="1" ht="30" customHeight="1" x14ac:dyDescent="0.25">
      <c r="A31" s="75"/>
      <c r="B31" s="113" t="s">
        <v>152</v>
      </c>
      <c r="C31" s="109"/>
      <c r="D31" s="109"/>
      <c r="E31" s="110"/>
      <c r="F31" s="76">
        <v>1500</v>
      </c>
      <c r="G31" s="76">
        <v>1500</v>
      </c>
      <c r="H31" s="82"/>
    </row>
    <row r="32" spans="1:8" s="26" customFormat="1" ht="30" customHeight="1" x14ac:dyDescent="0.25">
      <c r="A32" s="75"/>
      <c r="B32" s="171" t="s">
        <v>177</v>
      </c>
      <c r="C32" s="172"/>
      <c r="D32" s="172"/>
      <c r="E32" s="173"/>
      <c r="F32" s="79">
        <f>F33</f>
        <v>600</v>
      </c>
      <c r="G32" s="79">
        <f>G33</f>
        <v>600</v>
      </c>
      <c r="H32" s="82">
        <f t="shared" si="0"/>
        <v>100</v>
      </c>
    </row>
    <row r="33" spans="1:8" s="26" customFormat="1" ht="30" customHeight="1" x14ac:dyDescent="0.25">
      <c r="A33" s="75"/>
      <c r="B33" s="113" t="s">
        <v>103</v>
      </c>
      <c r="C33" s="109"/>
      <c r="D33" s="109"/>
      <c r="E33" s="110"/>
      <c r="F33" s="76">
        <f>F34</f>
        <v>600</v>
      </c>
      <c r="G33" s="76">
        <f>G34</f>
        <v>600</v>
      </c>
      <c r="H33" s="82"/>
    </row>
    <row r="34" spans="1:8" s="26" customFormat="1" ht="30" customHeight="1" x14ac:dyDescent="0.25">
      <c r="A34" s="75"/>
      <c r="B34" s="113" t="s">
        <v>152</v>
      </c>
      <c r="C34" s="109"/>
      <c r="D34" s="109"/>
      <c r="E34" s="110"/>
      <c r="F34" s="76">
        <v>600</v>
      </c>
      <c r="G34" s="76">
        <v>600</v>
      </c>
      <c r="H34" s="82"/>
    </row>
    <row r="35" spans="1:8" s="26" customFormat="1" ht="30" customHeight="1" x14ac:dyDescent="0.25">
      <c r="A35" s="75"/>
      <c r="B35" s="174" t="s">
        <v>171</v>
      </c>
      <c r="C35" s="175"/>
      <c r="D35" s="175"/>
      <c r="E35" s="176"/>
      <c r="F35" s="79">
        <f t="shared" ref="F35:G37" si="2">F36</f>
        <v>26.4</v>
      </c>
      <c r="G35" s="79">
        <f t="shared" si="2"/>
        <v>26.4</v>
      </c>
      <c r="H35" s="82">
        <f>G35/F35*100</f>
        <v>100</v>
      </c>
    </row>
    <row r="36" spans="1:8" s="26" customFormat="1" ht="30" customHeight="1" x14ac:dyDescent="0.25">
      <c r="A36" s="75"/>
      <c r="B36" s="171" t="s">
        <v>177</v>
      </c>
      <c r="C36" s="172"/>
      <c r="D36" s="172"/>
      <c r="E36" s="173"/>
      <c r="F36" s="79">
        <f t="shared" si="2"/>
        <v>26.4</v>
      </c>
      <c r="G36" s="79">
        <f t="shared" si="2"/>
        <v>26.4</v>
      </c>
      <c r="H36" s="82">
        <f>G36/F36*100</f>
        <v>100</v>
      </c>
    </row>
    <row r="37" spans="1:8" s="26" customFormat="1" ht="30" customHeight="1" x14ac:dyDescent="0.25">
      <c r="A37" s="75"/>
      <c r="B37" s="168" t="s">
        <v>104</v>
      </c>
      <c r="C37" s="169"/>
      <c r="D37" s="169"/>
      <c r="E37" s="170"/>
      <c r="F37" s="76">
        <f t="shared" si="2"/>
        <v>26.4</v>
      </c>
      <c r="G37" s="76">
        <f t="shared" si="2"/>
        <v>26.4</v>
      </c>
      <c r="H37" s="77"/>
    </row>
    <row r="38" spans="1:8" s="26" customFormat="1" ht="30" customHeight="1" x14ac:dyDescent="0.25">
      <c r="A38" s="75"/>
      <c r="B38" s="168" t="s">
        <v>113</v>
      </c>
      <c r="C38" s="169"/>
      <c r="D38" s="169"/>
      <c r="E38" s="170"/>
      <c r="F38" s="76">
        <v>26.4</v>
      </c>
      <c r="G38" s="76">
        <v>26.4</v>
      </c>
      <c r="H38" s="82"/>
    </row>
    <row r="39" spans="1:8" s="26" customFormat="1" ht="30" customHeight="1" x14ac:dyDescent="0.25">
      <c r="A39" s="75"/>
      <c r="B39" s="174" t="s">
        <v>172</v>
      </c>
      <c r="C39" s="175"/>
      <c r="D39" s="175"/>
      <c r="E39" s="176"/>
      <c r="F39" s="79">
        <f t="shared" ref="F39:G39" si="3">F40</f>
        <v>1600</v>
      </c>
      <c r="G39" s="79">
        <f t="shared" si="3"/>
        <v>1600</v>
      </c>
      <c r="H39" s="82">
        <f>G39/F39*100</f>
        <v>100</v>
      </c>
    </row>
    <row r="40" spans="1:8" s="26" customFormat="1" ht="30" customHeight="1" x14ac:dyDescent="0.25">
      <c r="A40" s="75"/>
      <c r="B40" s="171" t="s">
        <v>177</v>
      </c>
      <c r="C40" s="172"/>
      <c r="D40" s="172"/>
      <c r="E40" s="173"/>
      <c r="F40" s="79">
        <f>F41+F45</f>
        <v>1600</v>
      </c>
      <c r="G40" s="79">
        <f>G41+G45</f>
        <v>1600</v>
      </c>
      <c r="H40" s="82">
        <f>G40/F40*100</f>
        <v>100</v>
      </c>
    </row>
    <row r="41" spans="1:8" s="26" customFormat="1" ht="30" customHeight="1" x14ac:dyDescent="0.25">
      <c r="A41" s="75"/>
      <c r="B41" s="168" t="s">
        <v>99</v>
      </c>
      <c r="C41" s="169"/>
      <c r="D41" s="169"/>
      <c r="E41" s="170"/>
      <c r="F41" s="76">
        <f>F42+F43+F44</f>
        <v>799.99999999999989</v>
      </c>
      <c r="G41" s="76">
        <f>G42+G43+G44</f>
        <v>799.99999999999989</v>
      </c>
      <c r="H41" s="77"/>
    </row>
    <row r="42" spans="1:8" s="26" customFormat="1" ht="30" customHeight="1" x14ac:dyDescent="0.25">
      <c r="A42" s="75"/>
      <c r="B42" s="168" t="s">
        <v>150</v>
      </c>
      <c r="C42" s="169"/>
      <c r="D42" s="169"/>
      <c r="E42" s="170"/>
      <c r="F42" s="76">
        <v>329.58</v>
      </c>
      <c r="G42" s="76">
        <v>329.58</v>
      </c>
      <c r="H42" s="77"/>
    </row>
    <row r="43" spans="1:8" s="26" customFormat="1" ht="30" customHeight="1" x14ac:dyDescent="0.25">
      <c r="A43" s="75"/>
      <c r="B43" s="119" t="s">
        <v>170</v>
      </c>
      <c r="C43" s="120"/>
      <c r="D43" s="116"/>
      <c r="E43" s="117"/>
      <c r="F43" s="76">
        <v>310</v>
      </c>
      <c r="G43" s="76">
        <v>310</v>
      </c>
      <c r="H43" s="77"/>
    </row>
    <row r="44" spans="1:8" s="26" customFormat="1" ht="30" customHeight="1" x14ac:dyDescent="0.25">
      <c r="A44" s="75"/>
      <c r="B44" s="119" t="s">
        <v>130</v>
      </c>
      <c r="C44" s="116"/>
      <c r="D44" s="116"/>
      <c r="E44" s="117"/>
      <c r="F44" s="76">
        <v>160.41999999999999</v>
      </c>
      <c r="G44" s="76">
        <v>160.41999999999999</v>
      </c>
      <c r="H44" s="77"/>
    </row>
    <row r="45" spans="1:8" s="26" customFormat="1" ht="30" customHeight="1" x14ac:dyDescent="0.25">
      <c r="A45" s="75"/>
      <c r="B45" s="119" t="s">
        <v>169</v>
      </c>
      <c r="C45" s="116"/>
      <c r="D45" s="116"/>
      <c r="E45" s="117"/>
      <c r="F45" s="76">
        <f>F46</f>
        <v>800</v>
      </c>
      <c r="G45" s="76">
        <f>G46</f>
        <v>800</v>
      </c>
      <c r="H45" s="77"/>
    </row>
    <row r="46" spans="1:8" s="26" customFormat="1" ht="30" customHeight="1" x14ac:dyDescent="0.25">
      <c r="A46" s="75"/>
      <c r="B46" s="119" t="s">
        <v>168</v>
      </c>
      <c r="C46" s="116"/>
      <c r="D46" s="116"/>
      <c r="E46" s="117"/>
      <c r="F46" s="76">
        <v>800</v>
      </c>
      <c r="G46" s="76">
        <v>800</v>
      </c>
      <c r="H46" s="77"/>
    </row>
    <row r="47" spans="1:8" s="26" customFormat="1" ht="30" customHeight="1" x14ac:dyDescent="0.25">
      <c r="A47" s="75"/>
      <c r="B47" s="174" t="s">
        <v>173</v>
      </c>
      <c r="C47" s="175"/>
      <c r="D47" s="175"/>
      <c r="E47" s="176"/>
      <c r="F47" s="79">
        <f t="shared" ref="F47:G49" si="4">F48</f>
        <v>3787</v>
      </c>
      <c r="G47" s="79">
        <f t="shared" si="4"/>
        <v>3787</v>
      </c>
      <c r="H47" s="82">
        <f t="shared" ref="H47:H51" si="5">G47/F47*100</f>
        <v>100</v>
      </c>
    </row>
    <row r="48" spans="1:8" s="26" customFormat="1" ht="30" customHeight="1" x14ac:dyDescent="0.25">
      <c r="A48" s="75"/>
      <c r="B48" s="171" t="s">
        <v>177</v>
      </c>
      <c r="C48" s="172"/>
      <c r="D48" s="172"/>
      <c r="E48" s="173"/>
      <c r="F48" s="79">
        <f t="shared" si="4"/>
        <v>3787</v>
      </c>
      <c r="G48" s="79">
        <f t="shared" si="4"/>
        <v>3787</v>
      </c>
      <c r="H48" s="82">
        <f t="shared" si="5"/>
        <v>100</v>
      </c>
    </row>
    <row r="49" spans="1:8" s="26" customFormat="1" ht="30" customHeight="1" x14ac:dyDescent="0.25">
      <c r="A49" s="75"/>
      <c r="B49" s="168" t="s">
        <v>99</v>
      </c>
      <c r="C49" s="169"/>
      <c r="D49" s="169"/>
      <c r="E49" s="170"/>
      <c r="F49" s="76">
        <f t="shared" si="4"/>
        <v>3787</v>
      </c>
      <c r="G49" s="76">
        <f t="shared" si="4"/>
        <v>3787</v>
      </c>
      <c r="H49" s="82"/>
    </row>
    <row r="50" spans="1:8" s="26" customFormat="1" ht="30" customHeight="1" x14ac:dyDescent="0.25">
      <c r="A50" s="75"/>
      <c r="B50" s="168" t="s">
        <v>150</v>
      </c>
      <c r="C50" s="169"/>
      <c r="D50" s="169"/>
      <c r="E50" s="170"/>
      <c r="F50" s="76">
        <v>3787</v>
      </c>
      <c r="G50" s="76">
        <v>3787</v>
      </c>
      <c r="H50" s="82"/>
    </row>
    <row r="51" spans="1:8" s="26" customFormat="1" ht="30" customHeight="1" x14ac:dyDescent="0.25">
      <c r="A51" s="75"/>
      <c r="B51" s="185" t="s">
        <v>105</v>
      </c>
      <c r="C51" s="186"/>
      <c r="D51" s="186"/>
      <c r="E51" s="187"/>
      <c r="F51" s="81">
        <f>F52+F102</f>
        <v>1692822.0899999999</v>
      </c>
      <c r="G51" s="81">
        <f>G52+G102</f>
        <v>1695349.44</v>
      </c>
      <c r="H51" s="83">
        <f t="shared" si="5"/>
        <v>100.14929802812298</v>
      </c>
    </row>
    <row r="52" spans="1:8" s="26" customFormat="1" ht="30" customHeight="1" x14ac:dyDescent="0.25">
      <c r="A52" s="75"/>
      <c r="B52" s="171" t="s">
        <v>118</v>
      </c>
      <c r="C52" s="172"/>
      <c r="D52" s="172"/>
      <c r="E52" s="173"/>
      <c r="F52" s="79">
        <f>F53+F58+F85+F91+F99</f>
        <v>1669585.88</v>
      </c>
      <c r="G52" s="79">
        <f>G53+G58+G85+G91+G99</f>
        <v>1676452.41</v>
      </c>
      <c r="H52" s="82">
        <f>G52/F52*100</f>
        <v>100.41127144654578</v>
      </c>
    </row>
    <row r="53" spans="1:8" s="26" customFormat="1" ht="30" customHeight="1" x14ac:dyDescent="0.25">
      <c r="A53" s="75"/>
      <c r="B53" s="171" t="s">
        <v>178</v>
      </c>
      <c r="C53" s="172"/>
      <c r="D53" s="172"/>
      <c r="E53" s="173"/>
      <c r="F53" s="79">
        <f>F54</f>
        <v>241.54999999999998</v>
      </c>
      <c r="G53" s="79">
        <f>G54</f>
        <v>97.48</v>
      </c>
      <c r="H53" s="82">
        <f>G53/F53*100</f>
        <v>40.356033947422901</v>
      </c>
    </row>
    <row r="54" spans="1:8" s="26" customFormat="1" ht="30" customHeight="1" x14ac:dyDescent="0.25">
      <c r="A54" s="75"/>
      <c r="B54" s="168" t="s">
        <v>99</v>
      </c>
      <c r="C54" s="169"/>
      <c r="D54" s="169"/>
      <c r="E54" s="170"/>
      <c r="F54" s="76">
        <f>F56+F57</f>
        <v>241.54999999999998</v>
      </c>
      <c r="G54" s="76">
        <f>G55+G57</f>
        <v>97.48</v>
      </c>
      <c r="H54" s="82"/>
    </row>
    <row r="55" spans="1:8" s="26" customFormat="1" ht="30" customHeight="1" x14ac:dyDescent="0.25">
      <c r="A55" s="75"/>
      <c r="B55" s="119" t="s">
        <v>179</v>
      </c>
      <c r="C55" s="116"/>
      <c r="D55" s="116"/>
      <c r="E55" s="117"/>
      <c r="F55" s="79"/>
      <c r="G55" s="76">
        <v>1.87</v>
      </c>
      <c r="H55" s="82"/>
    </row>
    <row r="56" spans="1:8" s="26" customFormat="1" ht="30" customHeight="1" x14ac:dyDescent="0.25">
      <c r="A56" s="75"/>
      <c r="B56" s="168" t="s">
        <v>106</v>
      </c>
      <c r="C56" s="169"/>
      <c r="D56" s="169"/>
      <c r="E56" s="170"/>
      <c r="F56" s="76">
        <v>179.26</v>
      </c>
      <c r="G56" s="76"/>
      <c r="H56" s="82"/>
    </row>
    <row r="57" spans="1:8" s="26" customFormat="1" ht="30" customHeight="1" x14ac:dyDescent="0.25">
      <c r="A57" s="75"/>
      <c r="B57" s="119" t="s">
        <v>130</v>
      </c>
      <c r="C57" s="116"/>
      <c r="D57" s="116"/>
      <c r="E57" s="117"/>
      <c r="F57" s="76">
        <f>32+30.29</f>
        <v>62.29</v>
      </c>
      <c r="G57" s="76">
        <f>67.19+28.42</f>
        <v>95.61</v>
      </c>
      <c r="H57" s="82"/>
    </row>
    <row r="58" spans="1:8" s="26" customFormat="1" ht="30" customHeight="1" x14ac:dyDescent="0.25">
      <c r="A58" s="75"/>
      <c r="B58" s="171" t="s">
        <v>187</v>
      </c>
      <c r="C58" s="172"/>
      <c r="D58" s="172"/>
      <c r="E58" s="173"/>
      <c r="F58" s="79">
        <f>F59+F83</f>
        <v>110234.04000000001</v>
      </c>
      <c r="G58" s="79">
        <f>G59+G83</f>
        <v>110234.04</v>
      </c>
      <c r="H58" s="82">
        <f t="shared" ref="H58:H59" si="6">G58/F58*100</f>
        <v>99.999999999999986</v>
      </c>
    </row>
    <row r="59" spans="1:8" s="26" customFormat="1" ht="30" customHeight="1" x14ac:dyDescent="0.25">
      <c r="A59" s="75"/>
      <c r="B59" s="171" t="s">
        <v>99</v>
      </c>
      <c r="C59" s="172"/>
      <c r="D59" s="172"/>
      <c r="E59" s="173"/>
      <c r="F59" s="79">
        <f>F60+F61+F62+F63+F64+F65+F66+F67+F68+F69+F70+F72+F74+F75+F76+F77+F78+F79+F80+F82</f>
        <v>109504.04000000001</v>
      </c>
      <c r="G59" s="79">
        <f>G60+G61+G62+G63+G64+G65+G66+G67+G68+G69+G70+G71+G72+G73+G74+G75+G76+G77+G78+G79+G80+G81+G82</f>
        <v>109504.04</v>
      </c>
      <c r="H59" s="82">
        <f t="shared" si="6"/>
        <v>99.999999999999986</v>
      </c>
    </row>
    <row r="60" spans="1:8" s="26" customFormat="1" ht="30" customHeight="1" x14ac:dyDescent="0.25">
      <c r="A60" s="75"/>
      <c r="B60" s="168" t="s">
        <v>109</v>
      </c>
      <c r="C60" s="169"/>
      <c r="D60" s="169"/>
      <c r="E60" s="170"/>
      <c r="F60" s="76">
        <v>7252.73</v>
      </c>
      <c r="G60" s="76">
        <v>5754</v>
      </c>
      <c r="H60" s="82"/>
    </row>
    <row r="61" spans="1:8" s="26" customFormat="1" ht="30" customHeight="1" x14ac:dyDescent="0.25">
      <c r="A61" s="75"/>
      <c r="B61" s="168" t="s">
        <v>115</v>
      </c>
      <c r="C61" s="169"/>
      <c r="D61" s="169"/>
      <c r="E61" s="170"/>
      <c r="F61" s="76">
        <v>19650</v>
      </c>
      <c r="G61" s="76">
        <v>18381.900000000001</v>
      </c>
      <c r="H61" s="82"/>
    </row>
    <row r="62" spans="1:8" s="26" customFormat="1" ht="30" customHeight="1" x14ac:dyDescent="0.25">
      <c r="A62" s="75"/>
      <c r="B62" s="168" t="s">
        <v>110</v>
      </c>
      <c r="C62" s="169"/>
      <c r="D62" s="169"/>
      <c r="E62" s="170"/>
      <c r="F62" s="76">
        <v>450</v>
      </c>
      <c r="G62" s="76">
        <v>370</v>
      </c>
      <c r="H62" s="82"/>
    </row>
    <row r="63" spans="1:8" s="26" customFormat="1" ht="30" customHeight="1" x14ac:dyDescent="0.25">
      <c r="A63" s="75"/>
      <c r="B63" s="168" t="s">
        <v>116</v>
      </c>
      <c r="C63" s="169"/>
      <c r="D63" s="169"/>
      <c r="E63" s="170"/>
      <c r="F63" s="76">
        <v>450</v>
      </c>
      <c r="G63" s="76">
        <v>527.5</v>
      </c>
      <c r="H63" s="82"/>
    </row>
    <row r="64" spans="1:8" s="26" customFormat="1" ht="30" customHeight="1" x14ac:dyDescent="0.25">
      <c r="A64" s="75"/>
      <c r="B64" s="168" t="s">
        <v>114</v>
      </c>
      <c r="C64" s="169"/>
      <c r="D64" s="169"/>
      <c r="E64" s="170"/>
      <c r="F64" s="76">
        <f>15200+9156.71</f>
        <v>24356.71</v>
      </c>
      <c r="G64" s="76">
        <f>12745.92+777.47</f>
        <v>13523.39</v>
      </c>
      <c r="H64" s="82"/>
    </row>
    <row r="65" spans="1:8" s="26" customFormat="1" ht="30" customHeight="1" x14ac:dyDescent="0.25">
      <c r="A65" s="75"/>
      <c r="B65" s="168" t="s">
        <v>121</v>
      </c>
      <c r="C65" s="169"/>
      <c r="D65" s="169"/>
      <c r="E65" s="170"/>
      <c r="F65" s="76">
        <f>9500+7635.03+70</f>
        <v>17205.03</v>
      </c>
      <c r="G65" s="76">
        <f>10057.22+7635.03+80.02</f>
        <v>17772.27</v>
      </c>
      <c r="H65" s="82"/>
    </row>
    <row r="66" spans="1:8" s="26" customFormat="1" ht="30" customHeight="1" x14ac:dyDescent="0.25">
      <c r="A66" s="75"/>
      <c r="B66" s="168" t="s">
        <v>122</v>
      </c>
      <c r="C66" s="169"/>
      <c r="D66" s="169"/>
      <c r="E66" s="170"/>
      <c r="F66" s="76">
        <v>8400</v>
      </c>
      <c r="G66" s="76">
        <v>7487.49</v>
      </c>
      <c r="H66" s="82"/>
    </row>
    <row r="67" spans="1:8" s="26" customFormat="1" ht="30" customHeight="1" x14ac:dyDescent="0.25">
      <c r="A67" s="75"/>
      <c r="B67" s="168" t="s">
        <v>119</v>
      </c>
      <c r="C67" s="169"/>
      <c r="D67" s="169"/>
      <c r="E67" s="170"/>
      <c r="F67" s="76">
        <v>1000</v>
      </c>
      <c r="G67" s="76">
        <v>9997</v>
      </c>
      <c r="H67" s="82"/>
    </row>
    <row r="68" spans="1:8" s="26" customFormat="1" ht="30" customHeight="1" x14ac:dyDescent="0.25">
      <c r="A68" s="75"/>
      <c r="B68" s="168" t="s">
        <v>123</v>
      </c>
      <c r="C68" s="169"/>
      <c r="D68" s="169"/>
      <c r="E68" s="170"/>
      <c r="F68" s="76">
        <v>900</v>
      </c>
      <c r="G68" s="76">
        <v>1078.27</v>
      </c>
      <c r="H68" s="82"/>
    </row>
    <row r="69" spans="1:8" s="26" customFormat="1" ht="30" customHeight="1" x14ac:dyDescent="0.25">
      <c r="A69" s="75"/>
      <c r="B69" s="168" t="s">
        <v>124</v>
      </c>
      <c r="C69" s="169"/>
      <c r="D69" s="169"/>
      <c r="E69" s="170"/>
      <c r="F69" s="76">
        <v>1750</v>
      </c>
      <c r="G69" s="76">
        <v>1740.49</v>
      </c>
      <c r="H69" s="82"/>
    </row>
    <row r="70" spans="1:8" s="26" customFormat="1" ht="30" customHeight="1" x14ac:dyDescent="0.25">
      <c r="A70" s="75"/>
      <c r="B70" s="168" t="s">
        <v>133</v>
      </c>
      <c r="C70" s="169"/>
      <c r="D70" s="169"/>
      <c r="E70" s="170"/>
      <c r="F70" s="76">
        <v>3500</v>
      </c>
      <c r="G70" s="76">
        <v>778.21</v>
      </c>
      <c r="H70" s="82"/>
    </row>
    <row r="71" spans="1:8" s="26" customFormat="1" ht="30" customHeight="1" x14ac:dyDescent="0.25">
      <c r="A71" s="75"/>
      <c r="B71" s="119" t="s">
        <v>180</v>
      </c>
      <c r="C71" s="116"/>
      <c r="D71" s="116"/>
      <c r="E71" s="117"/>
      <c r="F71" s="76"/>
      <c r="G71" s="76">
        <v>920</v>
      </c>
      <c r="H71" s="82"/>
    </row>
    <row r="72" spans="1:8" s="26" customFormat="1" ht="30" customHeight="1" x14ac:dyDescent="0.25">
      <c r="A72" s="75"/>
      <c r="B72" s="168" t="s">
        <v>153</v>
      </c>
      <c r="C72" s="169"/>
      <c r="D72" s="169"/>
      <c r="E72" s="170"/>
      <c r="F72" s="76">
        <v>7400</v>
      </c>
      <c r="G72" s="76">
        <v>7507.86</v>
      </c>
      <c r="H72" s="82"/>
    </row>
    <row r="73" spans="1:8" s="26" customFormat="1" ht="30" customHeight="1" x14ac:dyDescent="0.25">
      <c r="A73" s="75"/>
      <c r="B73" s="119" t="s">
        <v>181</v>
      </c>
      <c r="C73" s="116"/>
      <c r="D73" s="116"/>
      <c r="E73" s="117"/>
      <c r="F73" s="76"/>
      <c r="G73" s="76">
        <v>278.7</v>
      </c>
      <c r="H73" s="82"/>
    </row>
    <row r="74" spans="1:8" s="26" customFormat="1" ht="30" customHeight="1" x14ac:dyDescent="0.25">
      <c r="A74" s="75"/>
      <c r="B74" s="168" t="s">
        <v>125</v>
      </c>
      <c r="C74" s="169"/>
      <c r="D74" s="169"/>
      <c r="E74" s="170"/>
      <c r="F74" s="76">
        <v>2720</v>
      </c>
      <c r="G74" s="76">
        <v>2720</v>
      </c>
      <c r="H74" s="82"/>
    </row>
    <row r="75" spans="1:8" s="26" customFormat="1" ht="30" customHeight="1" x14ac:dyDescent="0.25">
      <c r="A75" s="75"/>
      <c r="B75" s="168" t="s">
        <v>126</v>
      </c>
      <c r="C75" s="169"/>
      <c r="D75" s="169"/>
      <c r="E75" s="170"/>
      <c r="F75" s="76">
        <v>185</v>
      </c>
      <c r="G75" s="76">
        <v>323.23</v>
      </c>
      <c r="H75" s="82"/>
    </row>
    <row r="76" spans="1:8" s="26" customFormat="1" ht="30" customHeight="1" x14ac:dyDescent="0.25">
      <c r="A76" s="75"/>
      <c r="B76" s="168" t="s">
        <v>127</v>
      </c>
      <c r="C76" s="169"/>
      <c r="D76" s="169"/>
      <c r="E76" s="170"/>
      <c r="F76" s="76">
        <v>11000</v>
      </c>
      <c r="G76" s="76">
        <v>15062.46</v>
      </c>
      <c r="H76" s="82"/>
    </row>
    <row r="77" spans="1:8" s="26" customFormat="1" ht="30" customHeight="1" x14ac:dyDescent="0.25">
      <c r="A77" s="75"/>
      <c r="B77" s="168" t="s">
        <v>128</v>
      </c>
      <c r="C77" s="169"/>
      <c r="D77" s="169"/>
      <c r="E77" s="170"/>
      <c r="F77" s="76">
        <v>630.88</v>
      </c>
      <c r="G77" s="76">
        <v>2050.9299999999998</v>
      </c>
      <c r="H77" s="82"/>
    </row>
    <row r="78" spans="1:8" s="26" customFormat="1" ht="30" customHeight="1" x14ac:dyDescent="0.25">
      <c r="A78" s="75"/>
      <c r="B78" s="168" t="s">
        <v>120</v>
      </c>
      <c r="C78" s="169"/>
      <c r="D78" s="169"/>
      <c r="E78" s="170"/>
      <c r="F78" s="76">
        <v>1521.46</v>
      </c>
      <c r="G78" s="76">
        <v>1521.46</v>
      </c>
      <c r="H78" s="82"/>
    </row>
    <row r="79" spans="1:8" s="26" customFormat="1" ht="30" customHeight="1" x14ac:dyDescent="0.25">
      <c r="A79" s="75"/>
      <c r="B79" s="168" t="s">
        <v>106</v>
      </c>
      <c r="C79" s="169"/>
      <c r="D79" s="169"/>
      <c r="E79" s="170"/>
      <c r="F79" s="76">
        <v>660</v>
      </c>
      <c r="G79" s="76">
        <v>311.51</v>
      </c>
      <c r="H79" s="82"/>
    </row>
    <row r="80" spans="1:8" s="26" customFormat="1" ht="30" customHeight="1" x14ac:dyDescent="0.25">
      <c r="A80" s="75"/>
      <c r="B80" s="168" t="s">
        <v>129</v>
      </c>
      <c r="C80" s="169"/>
      <c r="D80" s="169"/>
      <c r="E80" s="170"/>
      <c r="F80" s="76">
        <v>40</v>
      </c>
      <c r="G80" s="76">
        <v>40</v>
      </c>
      <c r="H80" s="82"/>
    </row>
    <row r="81" spans="1:8" s="26" customFormat="1" ht="30" customHeight="1" x14ac:dyDescent="0.25">
      <c r="A81" s="75"/>
      <c r="B81" s="119" t="s">
        <v>182</v>
      </c>
      <c r="C81" s="116"/>
      <c r="D81" s="116"/>
      <c r="E81" s="117"/>
      <c r="F81" s="76"/>
      <c r="G81" s="76">
        <v>366.46</v>
      </c>
      <c r="H81" s="82"/>
    </row>
    <row r="82" spans="1:8" s="26" customFormat="1" ht="30" customHeight="1" x14ac:dyDescent="0.25">
      <c r="A82" s="75"/>
      <c r="B82" s="168" t="s">
        <v>130</v>
      </c>
      <c r="C82" s="169"/>
      <c r="D82" s="169"/>
      <c r="E82" s="170"/>
      <c r="F82" s="76">
        <v>432.23</v>
      </c>
      <c r="G82" s="76">
        <v>990.91</v>
      </c>
      <c r="H82" s="82"/>
    </row>
    <row r="83" spans="1:8" s="26" customFormat="1" ht="30" customHeight="1" x14ac:dyDescent="0.25">
      <c r="A83" s="75"/>
      <c r="B83" s="171" t="s">
        <v>108</v>
      </c>
      <c r="C83" s="172"/>
      <c r="D83" s="172"/>
      <c r="E83" s="173"/>
      <c r="F83" s="79">
        <f>F84</f>
        <v>730</v>
      </c>
      <c r="G83" s="79">
        <f>G84</f>
        <v>730</v>
      </c>
      <c r="H83" s="82">
        <f>G83/F83*100</f>
        <v>100</v>
      </c>
    </row>
    <row r="84" spans="1:8" s="26" customFormat="1" ht="30" customHeight="1" x14ac:dyDescent="0.25">
      <c r="A84" s="75"/>
      <c r="B84" s="168" t="s">
        <v>117</v>
      </c>
      <c r="C84" s="169"/>
      <c r="D84" s="169"/>
      <c r="E84" s="170"/>
      <c r="F84" s="76">
        <v>730</v>
      </c>
      <c r="G84" s="76">
        <v>730</v>
      </c>
      <c r="H84" s="82"/>
    </row>
    <row r="85" spans="1:8" s="26" customFormat="1" ht="30" customHeight="1" x14ac:dyDescent="0.25">
      <c r="A85" s="75"/>
      <c r="B85" s="171" t="s">
        <v>185</v>
      </c>
      <c r="C85" s="172"/>
      <c r="D85" s="172"/>
      <c r="E85" s="173"/>
      <c r="F85" s="79">
        <f>F86</f>
        <v>11445.27</v>
      </c>
      <c r="G85" s="79">
        <f>G86</f>
        <v>11312.93</v>
      </c>
      <c r="H85" s="82">
        <f>G85/F85*100</f>
        <v>98.843714477683804</v>
      </c>
    </row>
    <row r="86" spans="1:8" s="26" customFormat="1" ht="30" customHeight="1" x14ac:dyDescent="0.25">
      <c r="A86" s="75"/>
      <c r="B86" s="171" t="s">
        <v>99</v>
      </c>
      <c r="C86" s="172"/>
      <c r="D86" s="172"/>
      <c r="E86" s="173"/>
      <c r="F86" s="79">
        <f>F87+F88+F89+F90</f>
        <v>11445.27</v>
      </c>
      <c r="G86" s="79">
        <f>G87+G88+G89+G90</f>
        <v>11312.93</v>
      </c>
      <c r="H86" s="82">
        <f>G86/F86*100</f>
        <v>98.843714477683804</v>
      </c>
    </row>
    <row r="87" spans="1:8" s="26" customFormat="1" ht="30" customHeight="1" x14ac:dyDescent="0.25">
      <c r="A87" s="75"/>
      <c r="B87" s="168" t="s">
        <v>114</v>
      </c>
      <c r="C87" s="169"/>
      <c r="D87" s="169"/>
      <c r="E87" s="170"/>
      <c r="F87" s="76">
        <f>310.66+0.27</f>
        <v>310.93</v>
      </c>
      <c r="G87" s="76">
        <f>310.66+0.27</f>
        <v>310.93</v>
      </c>
      <c r="H87" s="77"/>
    </row>
    <row r="88" spans="1:8" s="26" customFormat="1" ht="30" customHeight="1" x14ac:dyDescent="0.25">
      <c r="A88" s="75"/>
      <c r="B88" s="168" t="s">
        <v>151</v>
      </c>
      <c r="C88" s="169"/>
      <c r="D88" s="169"/>
      <c r="E88" s="170"/>
      <c r="F88" s="76">
        <v>9820</v>
      </c>
      <c r="G88" s="76">
        <v>9820</v>
      </c>
      <c r="H88" s="77"/>
    </row>
    <row r="89" spans="1:8" s="26" customFormat="1" ht="30" customHeight="1" x14ac:dyDescent="0.25">
      <c r="A89" s="75"/>
      <c r="B89" s="168" t="s">
        <v>120</v>
      </c>
      <c r="C89" s="169"/>
      <c r="D89" s="169"/>
      <c r="E89" s="170"/>
      <c r="F89" s="76">
        <v>1107</v>
      </c>
      <c r="G89" s="76">
        <v>1107</v>
      </c>
      <c r="H89" s="77"/>
    </row>
    <row r="90" spans="1:8" s="26" customFormat="1" ht="30" customHeight="1" x14ac:dyDescent="0.25">
      <c r="A90" s="75"/>
      <c r="B90" s="168" t="s">
        <v>107</v>
      </c>
      <c r="C90" s="169"/>
      <c r="D90" s="169"/>
      <c r="E90" s="170"/>
      <c r="F90" s="76">
        <f>62.34+145</f>
        <v>207.34</v>
      </c>
      <c r="G90" s="76">
        <v>75</v>
      </c>
      <c r="H90" s="77"/>
    </row>
    <row r="91" spans="1:8" s="26" customFormat="1" ht="30" customHeight="1" x14ac:dyDescent="0.25">
      <c r="A91" s="75"/>
      <c r="B91" s="171" t="s">
        <v>177</v>
      </c>
      <c r="C91" s="172"/>
      <c r="D91" s="172"/>
      <c r="E91" s="173"/>
      <c r="F91" s="79">
        <f>F92+F96</f>
        <v>1545865.0199999998</v>
      </c>
      <c r="G91" s="79">
        <f>G92+G96</f>
        <v>1553007.96</v>
      </c>
      <c r="H91" s="82">
        <f>G91/F91*100</f>
        <v>100.46206750961997</v>
      </c>
    </row>
    <row r="92" spans="1:8" s="26" customFormat="1" ht="30" customHeight="1" x14ac:dyDescent="0.25">
      <c r="A92" s="75"/>
      <c r="B92" s="171" t="s">
        <v>131</v>
      </c>
      <c r="C92" s="172"/>
      <c r="D92" s="172"/>
      <c r="E92" s="173"/>
      <c r="F92" s="79">
        <f>F93+F94+F95</f>
        <v>1545670.1199999999</v>
      </c>
      <c r="G92" s="79">
        <f>G93+G94+G95</f>
        <v>1552812.96</v>
      </c>
      <c r="H92" s="82">
        <f>G92/F92*100</f>
        <v>100.46211930395602</v>
      </c>
    </row>
    <row r="93" spans="1:8" s="26" customFormat="1" ht="30" customHeight="1" x14ac:dyDescent="0.25">
      <c r="A93" s="75"/>
      <c r="B93" s="168" t="s">
        <v>112</v>
      </c>
      <c r="C93" s="169"/>
      <c r="D93" s="169"/>
      <c r="E93" s="170"/>
      <c r="F93" s="76">
        <v>1279545.17</v>
      </c>
      <c r="G93" s="76">
        <v>1283689.54</v>
      </c>
      <c r="H93" s="82"/>
    </row>
    <row r="94" spans="1:8" s="26" customFormat="1" ht="30" customHeight="1" x14ac:dyDescent="0.25">
      <c r="A94" s="75"/>
      <c r="B94" s="168" t="s">
        <v>132</v>
      </c>
      <c r="C94" s="169"/>
      <c r="D94" s="169"/>
      <c r="E94" s="170"/>
      <c r="F94" s="76">
        <v>55000</v>
      </c>
      <c r="G94" s="76">
        <v>57314.67</v>
      </c>
      <c r="H94" s="82"/>
    </row>
    <row r="95" spans="1:8" s="26" customFormat="1" ht="30" customHeight="1" x14ac:dyDescent="0.25">
      <c r="A95" s="75"/>
      <c r="B95" s="168" t="s">
        <v>102</v>
      </c>
      <c r="C95" s="169"/>
      <c r="D95" s="169"/>
      <c r="E95" s="170"/>
      <c r="F95" s="76">
        <v>211124.95</v>
      </c>
      <c r="G95" s="76">
        <v>211808.75</v>
      </c>
      <c r="H95" s="82"/>
    </row>
    <row r="96" spans="1:8" s="26" customFormat="1" ht="30" customHeight="1" x14ac:dyDescent="0.25">
      <c r="A96" s="75"/>
      <c r="B96" s="171" t="s">
        <v>99</v>
      </c>
      <c r="C96" s="172"/>
      <c r="D96" s="172"/>
      <c r="E96" s="173"/>
      <c r="F96" s="79">
        <f>F97+F98</f>
        <v>194.89999999999998</v>
      </c>
      <c r="G96" s="79">
        <f>G97+G98</f>
        <v>195</v>
      </c>
      <c r="H96" s="82">
        <f>G96/F96*100</f>
        <v>100.05130836326322</v>
      </c>
    </row>
    <row r="97" spans="1:8" s="26" customFormat="1" ht="30" customHeight="1" x14ac:dyDescent="0.25">
      <c r="A97" s="75"/>
      <c r="B97" s="168" t="s">
        <v>109</v>
      </c>
      <c r="C97" s="169"/>
      <c r="D97" s="169"/>
      <c r="E97" s="170"/>
      <c r="F97" s="76">
        <v>142.44999999999999</v>
      </c>
      <c r="G97" s="76">
        <v>142.44999999999999</v>
      </c>
      <c r="H97" s="82"/>
    </row>
    <row r="98" spans="1:8" s="26" customFormat="1" ht="30" customHeight="1" x14ac:dyDescent="0.25">
      <c r="A98" s="75"/>
      <c r="B98" s="168" t="s">
        <v>128</v>
      </c>
      <c r="C98" s="169"/>
      <c r="D98" s="169"/>
      <c r="E98" s="170"/>
      <c r="F98" s="76">
        <v>52.45</v>
      </c>
      <c r="G98" s="76">
        <v>52.55</v>
      </c>
      <c r="H98" s="82"/>
    </row>
    <row r="99" spans="1:8" s="26" customFormat="1" ht="30" customHeight="1" x14ac:dyDescent="0.25">
      <c r="A99" s="75"/>
      <c r="B99" s="171" t="s">
        <v>188</v>
      </c>
      <c r="C99" s="172"/>
      <c r="D99" s="172"/>
      <c r="E99" s="173"/>
      <c r="F99" s="79">
        <f>F100</f>
        <v>1800</v>
      </c>
      <c r="G99" s="79">
        <f>G100</f>
        <v>1800</v>
      </c>
      <c r="H99" s="82">
        <f t="shared" ref="H99:H114" si="7">G99/F99*100</f>
        <v>100</v>
      </c>
    </row>
    <row r="100" spans="1:8" s="26" customFormat="1" ht="30" customHeight="1" x14ac:dyDescent="0.25">
      <c r="A100" s="75"/>
      <c r="B100" s="171" t="s">
        <v>99</v>
      </c>
      <c r="C100" s="172"/>
      <c r="D100" s="172"/>
      <c r="E100" s="173"/>
      <c r="F100" s="79">
        <f>F101</f>
        <v>1800</v>
      </c>
      <c r="G100" s="79">
        <f>G101</f>
        <v>1800</v>
      </c>
      <c r="H100" s="82">
        <f t="shared" si="7"/>
        <v>100</v>
      </c>
    </row>
    <row r="101" spans="1:8" s="26" customFormat="1" ht="30" customHeight="1" x14ac:dyDescent="0.25">
      <c r="A101" s="75"/>
      <c r="B101" s="168" t="s">
        <v>109</v>
      </c>
      <c r="C101" s="169"/>
      <c r="D101" s="169"/>
      <c r="E101" s="170"/>
      <c r="F101" s="76">
        <v>1800</v>
      </c>
      <c r="G101" s="76">
        <v>1800</v>
      </c>
      <c r="H101" s="82"/>
    </row>
    <row r="102" spans="1:8" s="26" customFormat="1" ht="30" customHeight="1" x14ac:dyDescent="0.25">
      <c r="A102" s="75"/>
      <c r="B102" s="171" t="s">
        <v>143</v>
      </c>
      <c r="C102" s="172"/>
      <c r="D102" s="172"/>
      <c r="E102" s="173"/>
      <c r="F102" s="79">
        <f>F103+F106+F110+F113</f>
        <v>23236.21</v>
      </c>
      <c r="G102" s="79">
        <f>G103+G106+G113</f>
        <v>18897.03</v>
      </c>
      <c r="H102" s="82">
        <f t="shared" si="7"/>
        <v>81.325784196303957</v>
      </c>
    </row>
    <row r="103" spans="1:8" s="26" customFormat="1" ht="30" customHeight="1" x14ac:dyDescent="0.25">
      <c r="A103" s="75"/>
      <c r="B103" s="171" t="s">
        <v>175</v>
      </c>
      <c r="C103" s="172"/>
      <c r="D103" s="172"/>
      <c r="E103" s="173"/>
      <c r="F103" s="79">
        <f>F104</f>
        <v>1409.13</v>
      </c>
      <c r="G103" s="79">
        <f>G104</f>
        <v>1409.13</v>
      </c>
      <c r="H103" s="82">
        <f t="shared" si="7"/>
        <v>100</v>
      </c>
    </row>
    <row r="104" spans="1:8" s="26" customFormat="1" ht="30" customHeight="1" x14ac:dyDescent="0.25">
      <c r="A104" s="75"/>
      <c r="B104" s="118" t="s">
        <v>184</v>
      </c>
      <c r="C104" s="114"/>
      <c r="D104" s="114"/>
      <c r="E104" s="115"/>
      <c r="F104" s="76">
        <f>F105</f>
        <v>1409.13</v>
      </c>
      <c r="G104" s="76">
        <f>G105</f>
        <v>1409.13</v>
      </c>
      <c r="H104" s="82"/>
    </row>
    <row r="105" spans="1:8" s="26" customFormat="1" ht="30" customHeight="1" x14ac:dyDescent="0.25">
      <c r="A105" s="75"/>
      <c r="B105" s="119" t="s">
        <v>183</v>
      </c>
      <c r="C105" s="120"/>
      <c r="D105" s="116"/>
      <c r="E105" s="117"/>
      <c r="F105" s="76">
        <v>1409.13</v>
      </c>
      <c r="G105" s="76">
        <v>1409.13</v>
      </c>
      <c r="H105" s="77"/>
    </row>
    <row r="106" spans="1:8" s="26" customFormat="1" ht="30" customHeight="1" x14ac:dyDescent="0.25">
      <c r="A106" s="75"/>
      <c r="B106" s="171" t="s">
        <v>185</v>
      </c>
      <c r="C106" s="172"/>
      <c r="D106" s="172"/>
      <c r="E106" s="173"/>
      <c r="F106" s="79">
        <f>F107</f>
        <v>21332.03</v>
      </c>
      <c r="G106" s="79">
        <f>G107</f>
        <v>10902.03</v>
      </c>
      <c r="H106" s="82">
        <f t="shared" si="7"/>
        <v>51.10638790588613</v>
      </c>
    </row>
    <row r="107" spans="1:8" s="26" customFormat="1" ht="30" customHeight="1" x14ac:dyDescent="0.25">
      <c r="A107" s="75"/>
      <c r="B107" s="168" t="s">
        <v>103</v>
      </c>
      <c r="C107" s="169"/>
      <c r="D107" s="169"/>
      <c r="E107" s="170"/>
      <c r="F107" s="79">
        <f>F108+F109</f>
        <v>21332.03</v>
      </c>
      <c r="G107" s="79">
        <f>G108+G109</f>
        <v>10902.03</v>
      </c>
      <c r="H107" s="82"/>
    </row>
    <row r="108" spans="1:8" s="26" customFormat="1" ht="30" customHeight="1" x14ac:dyDescent="0.25">
      <c r="A108" s="75"/>
      <c r="B108" s="168" t="s">
        <v>134</v>
      </c>
      <c r="C108" s="169"/>
      <c r="D108" s="169"/>
      <c r="E108" s="170"/>
      <c r="F108" s="76">
        <f>10400+10700</f>
        <v>21100</v>
      </c>
      <c r="G108" s="76">
        <v>10770</v>
      </c>
      <c r="H108" s="82"/>
    </row>
    <row r="109" spans="1:8" s="26" customFormat="1" ht="30" customHeight="1" x14ac:dyDescent="0.25">
      <c r="A109" s="75"/>
      <c r="B109" s="168" t="s">
        <v>152</v>
      </c>
      <c r="C109" s="169"/>
      <c r="D109" s="169"/>
      <c r="E109" s="170"/>
      <c r="F109" s="76">
        <f>100+132.03</f>
        <v>232.03</v>
      </c>
      <c r="G109" s="76">
        <v>132.03</v>
      </c>
      <c r="H109" s="82"/>
    </row>
    <row r="110" spans="1:8" s="26" customFormat="1" ht="30" customHeight="1" x14ac:dyDescent="0.25">
      <c r="A110" s="75"/>
      <c r="B110" s="171" t="s">
        <v>186</v>
      </c>
      <c r="C110" s="172"/>
      <c r="D110" s="172"/>
      <c r="E110" s="173"/>
      <c r="F110" s="79">
        <f>F111</f>
        <v>250</v>
      </c>
      <c r="G110" s="79">
        <f>G111</f>
        <v>0</v>
      </c>
      <c r="H110" s="82"/>
    </row>
    <row r="111" spans="1:8" s="26" customFormat="1" ht="30" customHeight="1" x14ac:dyDescent="0.25">
      <c r="A111" s="75"/>
      <c r="B111" s="171" t="s">
        <v>103</v>
      </c>
      <c r="C111" s="172"/>
      <c r="D111" s="172"/>
      <c r="E111" s="173"/>
      <c r="F111" s="79">
        <f>F112</f>
        <v>250</v>
      </c>
      <c r="G111" s="79">
        <f>G112</f>
        <v>0</v>
      </c>
      <c r="H111" s="82"/>
    </row>
    <row r="112" spans="1:8" s="26" customFormat="1" ht="30" customHeight="1" x14ac:dyDescent="0.25">
      <c r="A112" s="75"/>
      <c r="B112" s="188" t="s">
        <v>135</v>
      </c>
      <c r="C112" s="189"/>
      <c r="D112" s="189"/>
      <c r="E112" s="190"/>
      <c r="F112" s="76">
        <v>250</v>
      </c>
      <c r="G112" s="76">
        <v>0</v>
      </c>
      <c r="H112" s="82"/>
    </row>
    <row r="113" spans="1:8" ht="20.25" customHeight="1" x14ac:dyDescent="0.25">
      <c r="A113" s="68"/>
      <c r="B113" s="171" t="s">
        <v>189</v>
      </c>
      <c r="C113" s="172"/>
      <c r="D113" s="172"/>
      <c r="E113" s="173"/>
      <c r="F113" s="121">
        <f>F114</f>
        <v>245.05</v>
      </c>
      <c r="G113" s="121">
        <f>G114</f>
        <v>6585.87</v>
      </c>
      <c r="H113" s="82">
        <f t="shared" si="7"/>
        <v>2687.5617220975309</v>
      </c>
    </row>
    <row r="114" spans="1:8" ht="28.5" customHeight="1" x14ac:dyDescent="0.25">
      <c r="B114" s="171" t="s">
        <v>103</v>
      </c>
      <c r="C114" s="172"/>
      <c r="D114" s="172"/>
      <c r="E114" s="173"/>
      <c r="F114" s="121">
        <f>F116</f>
        <v>245.05</v>
      </c>
      <c r="G114" s="121">
        <f>G115+G116</f>
        <v>6585.87</v>
      </c>
      <c r="H114" s="82">
        <f t="shared" si="7"/>
        <v>2687.5617220975309</v>
      </c>
    </row>
    <row r="115" spans="1:8" ht="28.5" customHeight="1" x14ac:dyDescent="0.25">
      <c r="B115" s="119" t="s">
        <v>134</v>
      </c>
      <c r="C115" s="116"/>
      <c r="D115" s="116"/>
      <c r="E115" s="117"/>
      <c r="F115" s="122">
        <f>F116</f>
        <v>245.05</v>
      </c>
      <c r="G115" s="122">
        <v>6250</v>
      </c>
      <c r="H115" s="82"/>
    </row>
    <row r="116" spans="1:8" ht="30" customHeight="1" x14ac:dyDescent="0.25">
      <c r="B116" s="188" t="s">
        <v>156</v>
      </c>
      <c r="C116" s="189"/>
      <c r="D116" s="189"/>
      <c r="E116" s="190"/>
      <c r="F116" s="123">
        <v>245.05</v>
      </c>
      <c r="G116" s="123">
        <v>335.87</v>
      </c>
      <c r="H116" s="82"/>
    </row>
    <row r="117" spans="1:8" x14ac:dyDescent="0.25">
      <c r="B117" s="80"/>
      <c r="C117" s="80"/>
      <c r="D117" s="80"/>
      <c r="E117" s="80"/>
      <c r="F117" s="78"/>
      <c r="G117" s="78"/>
      <c r="H117" s="78"/>
    </row>
    <row r="118" spans="1:8" x14ac:dyDescent="0.25">
      <c r="B118" s="80"/>
      <c r="C118" s="80"/>
      <c r="D118" s="80"/>
      <c r="E118" s="80"/>
      <c r="F118" s="78"/>
      <c r="G118" s="78"/>
      <c r="H118" s="78"/>
    </row>
    <row r="119" spans="1:8" x14ac:dyDescent="0.25">
      <c r="B119" s="80"/>
      <c r="C119" s="80"/>
      <c r="D119" s="80"/>
      <c r="E119" s="80"/>
      <c r="F119" s="78"/>
      <c r="G119" s="78"/>
      <c r="H119" s="78"/>
    </row>
    <row r="120" spans="1:8" x14ac:dyDescent="0.25">
      <c r="B120" s="80"/>
      <c r="C120" s="80"/>
      <c r="D120" s="80"/>
      <c r="E120" s="80"/>
      <c r="F120" s="78"/>
      <c r="G120" s="78"/>
      <c r="H120" s="78"/>
    </row>
    <row r="121" spans="1:8" x14ac:dyDescent="0.25">
      <c r="F121" s="78"/>
      <c r="G121" s="78"/>
      <c r="H121" s="78"/>
    </row>
    <row r="122" spans="1:8" x14ac:dyDescent="0.25">
      <c r="F122" s="78"/>
      <c r="G122" s="78"/>
      <c r="H122" s="78"/>
    </row>
    <row r="123" spans="1:8" x14ac:dyDescent="0.25">
      <c r="F123" s="78"/>
      <c r="G123" s="78"/>
      <c r="H123" s="78"/>
    </row>
    <row r="124" spans="1:8" x14ac:dyDescent="0.25">
      <c r="F124" s="78"/>
      <c r="G124" s="78"/>
      <c r="H124" s="78"/>
    </row>
    <row r="125" spans="1:8" x14ac:dyDescent="0.25">
      <c r="F125" s="78"/>
      <c r="G125" s="78"/>
      <c r="H125" s="78"/>
    </row>
    <row r="126" spans="1:8" x14ac:dyDescent="0.25">
      <c r="F126" s="78"/>
      <c r="G126" s="78"/>
      <c r="H126" s="78"/>
    </row>
    <row r="127" spans="1:8" x14ac:dyDescent="0.25">
      <c r="F127" s="78"/>
      <c r="G127" s="78"/>
      <c r="H127" s="78"/>
    </row>
    <row r="128" spans="1:8" x14ac:dyDescent="0.25">
      <c r="F128" s="78"/>
      <c r="G128" s="78"/>
      <c r="H128" s="78"/>
    </row>
    <row r="129" spans="6:8" x14ac:dyDescent="0.25">
      <c r="F129" s="78"/>
      <c r="G129" s="78"/>
      <c r="H129" s="78"/>
    </row>
    <row r="130" spans="6:8" x14ac:dyDescent="0.25">
      <c r="F130" s="78"/>
      <c r="G130" s="78"/>
      <c r="H130" s="78"/>
    </row>
    <row r="131" spans="6:8" x14ac:dyDescent="0.25">
      <c r="F131" s="78"/>
      <c r="G131" s="78"/>
      <c r="H131" s="78"/>
    </row>
    <row r="132" spans="6:8" x14ac:dyDescent="0.25">
      <c r="F132" s="78"/>
      <c r="G132" s="78"/>
      <c r="H132" s="78"/>
    </row>
    <row r="133" spans="6:8" x14ac:dyDescent="0.25">
      <c r="F133" s="78"/>
      <c r="G133" s="78"/>
      <c r="H133" s="78"/>
    </row>
    <row r="134" spans="6:8" x14ac:dyDescent="0.25">
      <c r="F134" s="78"/>
      <c r="G134" s="78"/>
      <c r="H134" s="78"/>
    </row>
    <row r="135" spans="6:8" x14ac:dyDescent="0.25">
      <c r="F135" s="78"/>
      <c r="G135" s="78"/>
      <c r="H135" s="78"/>
    </row>
    <row r="136" spans="6:8" x14ac:dyDescent="0.25">
      <c r="F136" s="78"/>
      <c r="G136" s="78"/>
      <c r="H136" s="78"/>
    </row>
    <row r="137" spans="6:8" x14ac:dyDescent="0.25">
      <c r="F137" s="78"/>
      <c r="G137" s="78"/>
      <c r="H137" s="78"/>
    </row>
    <row r="138" spans="6:8" x14ac:dyDescent="0.25">
      <c r="F138" s="78"/>
      <c r="G138" s="78"/>
      <c r="H138" s="78"/>
    </row>
    <row r="139" spans="6:8" x14ac:dyDescent="0.25">
      <c r="F139" s="78"/>
      <c r="G139" s="78"/>
      <c r="H139" s="78"/>
    </row>
    <row r="140" spans="6:8" x14ac:dyDescent="0.25">
      <c r="F140" s="78"/>
      <c r="G140" s="78"/>
      <c r="H140" s="78"/>
    </row>
    <row r="141" spans="6:8" x14ac:dyDescent="0.25">
      <c r="F141" s="78"/>
      <c r="G141" s="78"/>
      <c r="H141" s="78"/>
    </row>
    <row r="142" spans="6:8" x14ac:dyDescent="0.25">
      <c r="F142" s="78"/>
      <c r="G142" s="78"/>
      <c r="H142" s="78"/>
    </row>
    <row r="143" spans="6:8" x14ac:dyDescent="0.25">
      <c r="F143" s="78"/>
      <c r="G143" s="78"/>
      <c r="H143" s="78"/>
    </row>
    <row r="144" spans="6:8" x14ac:dyDescent="0.25">
      <c r="F144" s="78"/>
      <c r="G144" s="78"/>
      <c r="H144" s="78"/>
    </row>
    <row r="145" spans="6:8" x14ac:dyDescent="0.25">
      <c r="F145" s="78"/>
      <c r="G145" s="78"/>
      <c r="H145" s="78"/>
    </row>
    <row r="146" spans="6:8" x14ac:dyDescent="0.25">
      <c r="F146" s="78"/>
      <c r="G146" s="78"/>
      <c r="H146" s="78"/>
    </row>
    <row r="147" spans="6:8" x14ac:dyDescent="0.25">
      <c r="F147" s="78"/>
      <c r="G147" s="78"/>
      <c r="H147" s="78"/>
    </row>
    <row r="148" spans="6:8" x14ac:dyDescent="0.25">
      <c r="F148" s="45"/>
      <c r="G148" s="45"/>
      <c r="H148" s="45"/>
    </row>
    <row r="149" spans="6:8" x14ac:dyDescent="0.25">
      <c r="F149" s="45"/>
      <c r="G149" s="45"/>
      <c r="H149" s="45"/>
    </row>
    <row r="150" spans="6:8" x14ac:dyDescent="0.25">
      <c r="F150" s="45"/>
      <c r="G150" s="45"/>
      <c r="H150" s="45"/>
    </row>
  </sheetData>
  <mergeCells count="92">
    <mergeCell ref="B32:E32"/>
    <mergeCell ref="B19:E19"/>
    <mergeCell ref="B20:E20"/>
    <mergeCell ref="B23:E23"/>
    <mergeCell ref="B24:E24"/>
    <mergeCell ref="B28:E28"/>
    <mergeCell ref="B113:E113"/>
    <mergeCell ref="B114:E114"/>
    <mergeCell ref="B116:E116"/>
    <mergeCell ref="B94:E94"/>
    <mergeCell ref="B95:E95"/>
    <mergeCell ref="B96:E96"/>
    <mergeCell ref="B97:E97"/>
    <mergeCell ref="B106:E106"/>
    <mergeCell ref="B103:E103"/>
    <mergeCell ref="B110:E110"/>
    <mergeCell ref="B111:E111"/>
    <mergeCell ref="B107:E107"/>
    <mergeCell ref="B109:E109"/>
    <mergeCell ref="B16:E16"/>
    <mergeCell ref="B17:E17"/>
    <mergeCell ref="B18:E18"/>
    <mergeCell ref="B112:E112"/>
    <mergeCell ref="B42:E42"/>
    <mergeCell ref="B62:E62"/>
    <mergeCell ref="B51:E51"/>
    <mergeCell ref="B53:E53"/>
    <mergeCell ref="B54:E54"/>
    <mergeCell ref="B56:E56"/>
    <mergeCell ref="B66:E66"/>
    <mergeCell ref="B67:E67"/>
    <mergeCell ref="B68:E68"/>
    <mergeCell ref="B69:E69"/>
    <mergeCell ref="B64:E64"/>
    <mergeCell ref="B29:E29"/>
    <mergeCell ref="B35:E35"/>
    <mergeCell ref="B36:E36"/>
    <mergeCell ref="B37:E37"/>
    <mergeCell ref="B38:E38"/>
    <mergeCell ref="B2:H2"/>
    <mergeCell ref="B4:H4"/>
    <mergeCell ref="B6:E6"/>
    <mergeCell ref="B7:E7"/>
    <mergeCell ref="B13:E13"/>
    <mergeCell ref="B12:E12"/>
    <mergeCell ref="B8:E8"/>
    <mergeCell ref="B9:E9"/>
    <mergeCell ref="B10:E10"/>
    <mergeCell ref="B11:E11"/>
    <mergeCell ref="B14:E14"/>
    <mergeCell ref="B15:E15"/>
    <mergeCell ref="B39:E39"/>
    <mergeCell ref="B40:E40"/>
    <mergeCell ref="B41:E41"/>
    <mergeCell ref="B52:E52"/>
    <mergeCell ref="B47:E47"/>
    <mergeCell ref="B48:E48"/>
    <mergeCell ref="B49:E49"/>
    <mergeCell ref="B50:E50"/>
    <mergeCell ref="B83:E83"/>
    <mergeCell ref="B84:E84"/>
    <mergeCell ref="B85:E85"/>
    <mergeCell ref="B78:E78"/>
    <mergeCell ref="B79:E79"/>
    <mergeCell ref="B91:E91"/>
    <mergeCell ref="B92:E92"/>
    <mergeCell ref="B86:E86"/>
    <mergeCell ref="B87:E87"/>
    <mergeCell ref="B89:E89"/>
    <mergeCell ref="B90:E90"/>
    <mergeCell ref="B88:E88"/>
    <mergeCell ref="B58:E58"/>
    <mergeCell ref="B59:E59"/>
    <mergeCell ref="B63:E63"/>
    <mergeCell ref="B60:E60"/>
    <mergeCell ref="B61:E61"/>
    <mergeCell ref="B93:E93"/>
    <mergeCell ref="B108:E108"/>
    <mergeCell ref="B65:E65"/>
    <mergeCell ref="B70:E70"/>
    <mergeCell ref="B98:E98"/>
    <mergeCell ref="B102:E102"/>
    <mergeCell ref="B99:E99"/>
    <mergeCell ref="B100:E100"/>
    <mergeCell ref="B101:E101"/>
    <mergeCell ref="B80:E80"/>
    <mergeCell ref="B82:E82"/>
    <mergeCell ref="B72:E72"/>
    <mergeCell ref="B74:E74"/>
    <mergeCell ref="B75:E75"/>
    <mergeCell ref="B76:E76"/>
    <mergeCell ref="B77:E77"/>
  </mergeCells>
  <pageMargins left="0.7" right="0.7" top="0.75" bottom="0.75" header="0.3" footer="0.3"/>
  <pageSetup paperSize="9" scale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i prihodi prema izvoru</vt:lpstr>
      <vt:lpstr>Rashodi prema funkcijskoj k 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2026-03-21T11:11:37Z</cp:lastPrinted>
  <dcterms:created xsi:type="dcterms:W3CDTF">2022-08-12T12:51:27Z</dcterms:created>
  <dcterms:modified xsi:type="dcterms:W3CDTF">2026-03-23T12:46:26Z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