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POLUGODIŠNJI IZVJEŠTAJ O IZVRŠENJU FP ZA 2025\"/>
    </mc:Choice>
  </mc:AlternateContent>
  <bookViews>
    <workbookView xWindow="0" yWindow="0" windowWidth="25200" windowHeight="11685" firstSheet="2" activeTab="4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  <sheet name="List1" sheetId="1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8" l="1"/>
  <c r="J76" i="3"/>
  <c r="J20" i="3"/>
  <c r="J11" i="3"/>
  <c r="G23" i="8"/>
  <c r="G31" i="8"/>
  <c r="G47" i="8"/>
  <c r="G44" i="8"/>
  <c r="G35" i="8"/>
  <c r="G34" i="8" s="1"/>
  <c r="G12" i="8"/>
  <c r="G9" i="8"/>
  <c r="G10" i="8"/>
  <c r="I86" i="3" l="1"/>
  <c r="I31" i="3"/>
  <c r="I85" i="3"/>
  <c r="I35" i="3"/>
  <c r="I79" i="3"/>
  <c r="I80" i="3"/>
  <c r="I83" i="3"/>
  <c r="I81" i="3"/>
  <c r="I76" i="3"/>
  <c r="I64" i="3"/>
  <c r="I43" i="3"/>
  <c r="I73" i="3"/>
  <c r="I74" i="3"/>
  <c r="I70" i="3"/>
  <c r="I55" i="3"/>
  <c r="I49" i="3"/>
  <c r="I51" i="3"/>
  <c r="I50" i="3"/>
  <c r="I44" i="3"/>
  <c r="I36" i="3"/>
  <c r="I41" i="3"/>
  <c r="I39" i="3"/>
  <c r="I37" i="3"/>
  <c r="I10" i="3"/>
  <c r="I27" i="3"/>
  <c r="I18" i="3"/>
  <c r="I14" i="3"/>
  <c r="I15" i="3"/>
  <c r="I12" i="3"/>
  <c r="H81" i="3"/>
  <c r="H83" i="3"/>
  <c r="H77" i="3"/>
  <c r="H71" i="3"/>
  <c r="H64" i="3"/>
  <c r="H55" i="3"/>
  <c r="H51" i="3"/>
  <c r="H50" i="3"/>
  <c r="H49" i="3" s="1"/>
  <c r="H44" i="3"/>
  <c r="H39" i="3"/>
  <c r="H42" i="3"/>
  <c r="H41" i="3" s="1"/>
  <c r="H38" i="3"/>
  <c r="H37" i="3" s="1"/>
  <c r="H27" i="3"/>
  <c r="H21" i="3"/>
  <c r="H20" i="3" s="1"/>
  <c r="H18" i="3"/>
  <c r="H15" i="3"/>
  <c r="H14" i="3" s="1"/>
  <c r="H12" i="3"/>
  <c r="H36" i="3" l="1"/>
  <c r="I15" i="1"/>
  <c r="H15" i="1"/>
  <c r="F47" i="8"/>
  <c r="F37" i="8"/>
  <c r="F35" i="8"/>
  <c r="F34" i="8" s="1"/>
  <c r="F31" i="8"/>
  <c r="F29" i="8" s="1"/>
  <c r="F33" i="8"/>
  <c r="F12" i="8"/>
  <c r="E8" i="11"/>
  <c r="D8" i="11"/>
  <c r="C8" i="11"/>
  <c r="E50" i="8"/>
  <c r="E47" i="8"/>
  <c r="E44" i="8"/>
  <c r="E42" i="8"/>
  <c r="E41" i="8" s="1"/>
  <c r="E39" i="8"/>
  <c r="E31" i="8"/>
  <c r="E30" i="8"/>
  <c r="E27" i="8"/>
  <c r="E24" i="8"/>
  <c r="E21" i="8"/>
  <c r="E19" i="8"/>
  <c r="E17" i="8"/>
  <c r="E15" i="8"/>
  <c r="E9" i="8"/>
  <c r="E8" i="8" s="1"/>
  <c r="E7" i="8" l="1"/>
  <c r="E6" i="8" s="1"/>
  <c r="E29" i="8"/>
  <c r="E23" i="8" s="1"/>
  <c r="G83" i="3"/>
  <c r="G80" i="3" s="1"/>
  <c r="G79" i="3" s="1"/>
  <c r="G77" i="3"/>
  <c r="G76" i="3"/>
  <c r="G71" i="3"/>
  <c r="G70" i="3" s="1"/>
  <c r="G64" i="3"/>
  <c r="G55" i="3"/>
  <c r="G49" i="3"/>
  <c r="G44" i="3"/>
  <c r="G43" i="3" s="1"/>
  <c r="G41" i="3"/>
  <c r="G39" i="3"/>
  <c r="G37" i="3"/>
  <c r="G17" i="1"/>
  <c r="G14" i="1"/>
  <c r="G11" i="1"/>
  <c r="G36" i="3" l="1"/>
  <c r="G35" i="3" s="1"/>
  <c r="G85" i="3" s="1"/>
  <c r="G86" i="3" s="1"/>
  <c r="H31" i="7"/>
  <c r="H32" i="7"/>
  <c r="G38" i="7"/>
  <c r="G39" i="7"/>
  <c r="G88" i="7"/>
  <c r="G93" i="7"/>
  <c r="G92" i="7"/>
  <c r="G77" i="7"/>
  <c r="G78" i="7"/>
  <c r="G47" i="7"/>
  <c r="G53" i="7"/>
  <c r="G52" i="7"/>
  <c r="F38" i="7"/>
  <c r="F39" i="7"/>
  <c r="F88" i="7"/>
  <c r="F92" i="7"/>
  <c r="F93" i="7"/>
  <c r="F90" i="7"/>
  <c r="F78" i="7"/>
  <c r="F72" i="7"/>
  <c r="F52" i="7"/>
  <c r="F53" i="7"/>
  <c r="G31" i="7"/>
  <c r="H35" i="7"/>
  <c r="F33" i="7"/>
  <c r="F32" i="7" s="1"/>
  <c r="F31" i="7" s="1"/>
  <c r="G29" i="7"/>
  <c r="F29" i="7"/>
  <c r="F21" i="7"/>
  <c r="F20" i="7" s="1"/>
  <c r="F19" i="7" s="1"/>
  <c r="G99" i="7" l="1"/>
  <c r="G98" i="7" s="1"/>
  <c r="G69" i="7" l="1"/>
  <c r="G16" i="7"/>
  <c r="G15" i="7" s="1"/>
  <c r="G14" i="7" s="1"/>
  <c r="G11" i="7"/>
  <c r="G10" i="7" s="1"/>
  <c r="G27" i="8"/>
  <c r="G46" i="7" l="1"/>
  <c r="G41" i="8" l="1"/>
  <c r="G24" i="8"/>
  <c r="G8" i="8"/>
  <c r="I11" i="1" l="1"/>
  <c r="H11" i="1"/>
  <c r="H14" i="1"/>
  <c r="H17" i="1" l="1"/>
  <c r="I17" i="3"/>
  <c r="I26" i="3"/>
  <c r="I20" i="3"/>
  <c r="I11" i="3"/>
  <c r="I14" i="1"/>
  <c r="I17" i="1" s="1"/>
  <c r="G25" i="7" l="1"/>
  <c r="G24" i="7" s="1"/>
  <c r="G23" i="7" s="1"/>
  <c r="G28" i="7"/>
  <c r="G27" i="7" s="1"/>
  <c r="G85" i="7"/>
  <c r="G81" i="7"/>
  <c r="G72" i="7"/>
  <c r="G71" i="7" s="1"/>
  <c r="G43" i="7"/>
  <c r="G9" i="7" l="1"/>
  <c r="G80" i="7"/>
  <c r="G21" i="8"/>
  <c r="G50" i="8"/>
  <c r="G19" i="8"/>
  <c r="G17" i="8"/>
  <c r="G6" i="8" s="1"/>
  <c r="G39" i="8"/>
  <c r="G8" i="7" l="1"/>
  <c r="G29" i="8"/>
  <c r="F96" i="7"/>
  <c r="F95" i="7" s="1"/>
  <c r="F89" i="7"/>
  <c r="F81" i="7"/>
  <c r="F80" i="7" s="1"/>
  <c r="F71" i="7"/>
  <c r="F69" i="7"/>
  <c r="F44" i="7"/>
  <c r="F43" i="7" s="1"/>
  <c r="F28" i="7"/>
  <c r="F27" i="7" s="1"/>
  <c r="F25" i="7"/>
  <c r="F24" i="7" s="1"/>
  <c r="F23" i="7" s="1"/>
  <c r="F16" i="7"/>
  <c r="F15" i="7" s="1"/>
  <c r="F14" i="7" s="1"/>
  <c r="F11" i="7"/>
  <c r="F10" i="7" s="1"/>
  <c r="F24" i="8"/>
  <c r="F50" i="8"/>
  <c r="F27" i="8"/>
  <c r="F44" i="8"/>
  <c r="F41" i="8"/>
  <c r="F39" i="8"/>
  <c r="F23" i="8" l="1"/>
  <c r="F9" i="7"/>
  <c r="F77" i="7"/>
  <c r="F47" i="7"/>
  <c r="F46" i="7" s="1"/>
  <c r="F19" i="8"/>
  <c r="F21" i="8"/>
  <c r="F17" i="8"/>
  <c r="F8" i="8"/>
  <c r="F10" i="8"/>
  <c r="F15" i="8"/>
  <c r="F7" i="8" l="1"/>
  <c r="F6" i="8" s="1"/>
  <c r="F8" i="7"/>
  <c r="H80" i="3"/>
  <c r="H79" i="3" s="1"/>
  <c r="H76" i="3"/>
  <c r="H70" i="3"/>
  <c r="H26" i="3"/>
  <c r="H17" i="3"/>
  <c r="H11" i="3"/>
  <c r="H10" i="3" s="1"/>
  <c r="H29" i="3" l="1"/>
  <c r="H31" i="3" s="1"/>
  <c r="H43" i="3"/>
  <c r="H35" i="3" s="1"/>
  <c r="H85" i="3" s="1"/>
  <c r="I20" i="8"/>
  <c r="H80" i="7" l="1"/>
  <c r="H81" i="7"/>
  <c r="H69" i="7"/>
  <c r="H46" i="7"/>
  <c r="H47" i="7"/>
  <c r="H71" i="7"/>
  <c r="H72" i="7"/>
  <c r="H88" i="7" l="1"/>
  <c r="H24" i="7"/>
  <c r="H23" i="7"/>
  <c r="H20" i="8"/>
  <c r="G9" i="11"/>
  <c r="F9" i="11"/>
  <c r="E7" i="11"/>
  <c r="D7" i="11"/>
  <c r="C7" i="11"/>
  <c r="G7" i="11" l="1"/>
  <c r="F8" i="11"/>
  <c r="G8" i="11"/>
  <c r="H19" i="8"/>
  <c r="I29" i="8"/>
  <c r="H29" i="8"/>
  <c r="I47" i="8"/>
  <c r="H47" i="8"/>
  <c r="I44" i="8"/>
  <c r="H44" i="8"/>
  <c r="H17" i="8"/>
  <c r="H28" i="7"/>
  <c r="H14" i="7"/>
  <c r="I24" i="8"/>
  <c r="I19" i="8"/>
  <c r="I17" i="8"/>
  <c r="H24" i="8" l="1"/>
  <c r="I41" i="8"/>
  <c r="H41" i="8"/>
  <c r="I8" i="8"/>
  <c r="H8" i="8"/>
  <c r="H27" i="7"/>
  <c r="H39" i="7"/>
  <c r="H38" i="7"/>
  <c r="K12" i="1"/>
  <c r="H9" i="7" l="1"/>
  <c r="H8" i="7"/>
  <c r="K15" i="1"/>
  <c r="K16" i="1"/>
  <c r="K76" i="3" l="1"/>
  <c r="K70" i="3"/>
  <c r="K26" i="3"/>
  <c r="K20" i="3"/>
  <c r="K17" i="3"/>
  <c r="K11" i="3"/>
  <c r="K36" i="3" l="1"/>
  <c r="K43" i="3"/>
  <c r="K80" i="3"/>
  <c r="I29" i="3"/>
  <c r="F7" i="11"/>
  <c r="J13" i="3"/>
  <c r="J70" i="3"/>
  <c r="K79" i="3" l="1"/>
  <c r="K29" i="3"/>
  <c r="K35" i="3"/>
  <c r="K10" i="3"/>
  <c r="J43" i="3"/>
  <c r="J19" i="3"/>
  <c r="J79" i="3"/>
  <c r="J80" i="3"/>
  <c r="J17" i="3"/>
  <c r="J18" i="3"/>
  <c r="J36" i="3"/>
  <c r="J26" i="3"/>
  <c r="J15" i="1"/>
  <c r="K31" i="3" l="1"/>
  <c r="J35" i="3"/>
  <c r="J12" i="3"/>
  <c r="K14" i="1"/>
  <c r="K11" i="1"/>
  <c r="J14" i="1"/>
  <c r="J16" i="1"/>
  <c r="J85" i="3" l="1"/>
  <c r="K85" i="3"/>
  <c r="J11" i="1"/>
  <c r="J12" i="1"/>
  <c r="J29" i="3" l="1"/>
  <c r="J10" i="3"/>
  <c r="J31" i="3" l="1"/>
  <c r="I15" i="8"/>
  <c r="H15" i="8"/>
  <c r="I7" i="8"/>
  <c r="H7" i="8" l="1"/>
  <c r="H6" i="8" l="1"/>
  <c r="I6" i="8"/>
</calcChain>
</file>

<file path=xl/sharedStrings.xml><?xml version="1.0" encoding="utf-8"?>
<sst xmlns="http://schemas.openxmlformats.org/spreadsheetml/2006/main" count="294" uniqueCount="191">
  <si>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</si>
  <si>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</si>
  <si>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</si>
  <si>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</si>
  <si>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</si>
  <si>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</si>
  <si>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</si>
  <si>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</si>
  <si>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</si>
  <si>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</si>
  <si>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</si>
  <si>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</si>
  <si>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</si>
  <si>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</si>
  <si>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</si>
  <si>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</si>
  <si>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</si>
  <si>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</si>
  <si>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</si>
  <si>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</si>
  <si>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</si>
  <si>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</si>
  <si>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</si>
  <si>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</si>
  <si>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</si>
  <si>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</si>
  <si>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</si>
  <si>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</si>
  <si>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</si>
  <si>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</si>
  <si>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</si>
  <si>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</si>
  <si>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</si>
  <si>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</si>
  <si>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</si>
  <si>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</si>
  <si>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</si>
  <si>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</si>
  <si>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IZVJEŠTAJ PO PROGRAMSKOJ KLASIFIKACIJI</t>
  </si>
  <si>
    <t>Tekuće pomoći proračunskim korisnicima iz proračuna</t>
  </si>
  <si>
    <t>Prihodi od administrativnih pristojbi i prihodi po posebnim propisima</t>
  </si>
  <si>
    <t>Pomoći proračunskim korisnicima iz proračuna</t>
  </si>
  <si>
    <t>Prihodi po posebnim propisima</t>
  </si>
  <si>
    <t>Ostali nespomenuti prihodi</t>
  </si>
  <si>
    <t>Prihodi od pruženih usluga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</si>
  <si>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</si>
  <si>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</si>
  <si>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</si>
  <si>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</si>
  <si>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</si>
  <si>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</si>
  <si>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</si>
  <si>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</si>
  <si>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</si>
  <si>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</si>
  <si>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</si>
  <si>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</si>
  <si>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</si>
  <si>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</si>
  <si>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</si>
  <si>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</si>
  <si>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Zdravstvene i veterinarske usluge</t>
  </si>
  <si>
    <t>Intelektualne i osobne usluge</t>
  </si>
  <si>
    <t>Računalne usluge</t>
  </si>
  <si>
    <t>Ostale usluge</t>
  </si>
  <si>
    <t>Naknada za rad predstavničkih i izvršnih tijela, povjerenstava i slično</t>
  </si>
  <si>
    <t>Premije osiguranja</t>
  </si>
  <si>
    <t>Reprezentacija</t>
  </si>
  <si>
    <t>Članarine i norme</t>
  </si>
  <si>
    <t>Ostali nespomenuti rashodi poslovanja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</si>
  <si>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</si>
  <si>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</si>
  <si>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</si>
  <si>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</si>
  <si>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</si>
  <si>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</si>
  <si>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Knjige, umjetnička djela i ostale izložbene vrijednosti</t>
  </si>
  <si>
    <t>Knjige</t>
  </si>
  <si>
    <t xml:space="preserve">Ostali rashodi </t>
  </si>
  <si>
    <t>Tekuće donacije</t>
  </si>
  <si>
    <t>Tekuće donacije u naravi</t>
  </si>
  <si>
    <t>Uredski materijal i ostali materijalni rashodi</t>
  </si>
  <si>
    <t>Komunalne usluge</t>
  </si>
  <si>
    <t>09 Obrazovanje</t>
  </si>
  <si>
    <t>092 Srednjoškolsko obrazovanje</t>
  </si>
  <si>
    <t>Rashodi za usluge</t>
  </si>
  <si>
    <t>1.1.1 Opći prihodi i primici</t>
  </si>
  <si>
    <t>Prihodi od upravnih i administrativnih pristojbi i prihodi po posebnim propisima</t>
  </si>
  <si>
    <t>4.8.1 Prihodi za posebne namjene</t>
  </si>
  <si>
    <t xml:space="preserve">UKUPNO RASHODI </t>
  </si>
  <si>
    <t>3.2.2 Vlastiti prihodi - prenesena sredstva</t>
  </si>
  <si>
    <t>4.4.1 Prihodi za posebne namjene -Decentralizacija</t>
  </si>
  <si>
    <t>4.8.2 Prihodi za posebne namjene - prenesena sredstva</t>
  </si>
  <si>
    <t>5.4.1 Pomoći PK</t>
  </si>
  <si>
    <t>5.4.2 Pomoći PK - prenesena sredstva</t>
  </si>
  <si>
    <t>4.4.1 Prihodi za posebne namjene - Decentralizacija</t>
  </si>
  <si>
    <t>18598 - TEHNIČKA ŠKOLA ZA STROJARSTVO I MEHATRONIKU, SPLIT</t>
  </si>
  <si>
    <t>PROGRAM 4001 RAZVOJ ODGOJNO OBRAZOVNOG SUSTAVA</t>
  </si>
  <si>
    <t>Aktivnost A400103 Natjecanja, manifestacije i ostalo</t>
  </si>
  <si>
    <t>Izvor 1.1.1 Opći prihodi i primici</t>
  </si>
  <si>
    <t>32 - Materijalni rashodi</t>
  </si>
  <si>
    <t>Aktivnost A400104 e - Škole</t>
  </si>
  <si>
    <t>31 - Rashodi za zaposlene</t>
  </si>
  <si>
    <t>3132 - Doprinosi za obvezno zdravstveno osiguranje</t>
  </si>
  <si>
    <t>Izvor 5.4.1 - Pomoći PK</t>
  </si>
  <si>
    <t>42 - Rashodi za nabavu proizvedene dugotrajne imovine</t>
  </si>
  <si>
    <t>38 - Ostali rashodi</t>
  </si>
  <si>
    <t>PROGRAM 4040 SREDNJOŠKOLSKO OBRAZOVANJE</t>
  </si>
  <si>
    <t>3293 - Reprezentacija</t>
  </si>
  <si>
    <t>3299 - Ostali nespmenuti rashodi</t>
  </si>
  <si>
    <t>Izvor 3.2.2 Vlastiti prihodi PK - prenesena sredstva</t>
  </si>
  <si>
    <t>Izvor 4.4.1 Prihodi za posebne namjene - Decentralizacija</t>
  </si>
  <si>
    <t>34 - Financijski rashodi</t>
  </si>
  <si>
    <t>3211 - Službena putovanja</t>
  </si>
  <si>
    <t>3213 - Stručno usavršavanje zaposlenika</t>
  </si>
  <si>
    <t>3291 - Naknade za rad predstavničkih i izvršnih tijela, povjerenstava i slično</t>
  </si>
  <si>
    <t>3111 - Plaće za redovan rad</t>
  </si>
  <si>
    <t xml:space="preserve">3812 - Tekuće donacije u naravi </t>
  </si>
  <si>
    <t>3221 - Uredski materijal i ostali materijalni rashodi</t>
  </si>
  <si>
    <t>3212 - Naknade za prijevoz,za rad na terenu i odvojeni život</t>
  </si>
  <si>
    <t>3214 - Ostale naknade troškova zaposlenima</t>
  </si>
  <si>
    <t>3431 - Bankarske usluge i usluge platnog prometa</t>
  </si>
  <si>
    <t>Aktivnost A404001 Rashodi djelatnosti</t>
  </si>
  <si>
    <t>Izvor 4.8.1 Prihodi za posebne namjene PK</t>
  </si>
  <si>
    <t>3225 - Sitni inventar i auto gume</t>
  </si>
  <si>
    <t>3292 - Premije osiguranja</t>
  </si>
  <si>
    <t>3223 - Energija</t>
  </si>
  <si>
    <t>3224 - Materijal i djielovi za trkuće i investicijsko održavanje</t>
  </si>
  <si>
    <t>3227 - Službena, radna i zaštitna odjeća i obuća</t>
  </si>
  <si>
    <t>3231 - Usluge telefona, pošte i prijevoza</t>
  </si>
  <si>
    <t>3232 - Usluge tekućeg i investicijskog održavanje</t>
  </si>
  <si>
    <t>3236 - Zdravstvene i veterinarske usluge</t>
  </si>
  <si>
    <t>3237 - Intelektualne i osobne usluge</t>
  </si>
  <si>
    <t>3238 - Računalne usluge</t>
  </si>
  <si>
    <t>3239 - Ostale usluge</t>
  </si>
  <si>
    <t>3294 - Članarine i norme</t>
  </si>
  <si>
    <t>3299 - Ostali nespomenuti rashodi poslovanja</t>
  </si>
  <si>
    <t>3121 - Ostali rashodi za zaposlene</t>
  </si>
  <si>
    <t>4221 - Uredska oprema i namještaj</t>
  </si>
  <si>
    <t>Izvor 4.8.2 Prihodi za posebne namjene PK - prenesena sredstva</t>
  </si>
  <si>
    <t>Izvor 5.4.1 Pomoći PK</t>
  </si>
  <si>
    <t>42421 - Knjige</t>
  </si>
  <si>
    <t>Višak/manjak iz prethodnih godina</t>
  </si>
  <si>
    <t>UKUPNO PRIHODI</t>
  </si>
  <si>
    <t>SVEUKUPNO PRIHODI</t>
  </si>
  <si>
    <t>UKUPNI VIŠAK / MANJAK PRIHODA</t>
  </si>
  <si>
    <t>5=4/2*100</t>
  </si>
  <si>
    <t>6=4/3*100</t>
  </si>
  <si>
    <t>4=3/2*100</t>
  </si>
  <si>
    <t>Aktivnost A404003 Izgradnja i uređenje objekata te nabava i održavanje opreme</t>
  </si>
  <si>
    <t>18598 - TEHNIČKA ŠKOLA ZA STROJARSTVO  I MEHATRONIKU, SPLIT</t>
  </si>
  <si>
    <t>OSTVARENJE/IZVRŠENJE 
1.-6. 2024.</t>
  </si>
  <si>
    <t>Donacije od pravnih i fizičkih osoba izvan općeg proračuna</t>
  </si>
  <si>
    <t>1.1.2 Opći prihodi i primici - prenesena sredstva</t>
  </si>
  <si>
    <t>Prihodi od prodaje proizvoda i robe te pruženih usluga i prihodi od donacija</t>
  </si>
  <si>
    <t>6.2.1 Donacije PK</t>
  </si>
  <si>
    <t>6.2. 1 Donacije PK</t>
  </si>
  <si>
    <t>Izvor 5.4.2 - Pomoći PK - prenesena sredstva</t>
  </si>
  <si>
    <t>3234 - Komunalne usluge</t>
  </si>
  <si>
    <t>3239 - Ostale nespomenute usluge</t>
  </si>
  <si>
    <t>3299 - Ostali nespomenuti rashodi</t>
  </si>
  <si>
    <t>Izvor 6.2.1 - Donacije PK</t>
  </si>
  <si>
    <t>Rashodi za nabavu proizvedene dugotr. imovine</t>
  </si>
  <si>
    <t>Kapitalne donacije</t>
  </si>
  <si>
    <t>Izvor 1.1.2 Opći prihodi i primici - prenesena sredstva</t>
  </si>
  <si>
    <t>POLUGODIŠNJI IZVJEŠTAJ O IZVRŠENJU FINANCIJSKOG PLANA ZA 2025. GODINU</t>
  </si>
  <si>
    <t xml:space="preserve">OSTVARENJE/IZVRŠENJE 
1.- 6. 2024. </t>
  </si>
  <si>
    <t>IZVORNI PLAN ILI REBALANS 2025.</t>
  </si>
  <si>
    <t>OSTVARENJE/IZVRŠENJE 
1.- 6. 2025.</t>
  </si>
  <si>
    <t>OSTVARENJE/IZVRŠENJE 1.-6. 2024.</t>
  </si>
  <si>
    <t>OSTVARENJE/IZVRŠENJE 
1.-6. 2025.</t>
  </si>
  <si>
    <t xml:space="preserve">IZVRŠENJE 
1.-6. 2024. </t>
  </si>
  <si>
    <t>IZVRŠENJE 
1.-6. 2025.</t>
  </si>
  <si>
    <t xml:space="preserve"> IZVRŠENJE 
1.-6. 2025.</t>
  </si>
  <si>
    <t>Aktivnost A400125 Knjižnična građa u školskim knjižnicama</t>
  </si>
  <si>
    <t>Tekući projekt T400111 Opskrba školskih ustanova higijenskim potrepštinama</t>
  </si>
  <si>
    <t>Tekući projekt T400159 Preventivni projekti OŠ i SŠ</t>
  </si>
  <si>
    <t>Tekući projekt T400165 Prevencija mentalnog zdravlja OŠ i SŠ</t>
  </si>
  <si>
    <t xml:space="preserve">Izvor 3.2.1 Vlastiti prihodi PK </t>
  </si>
  <si>
    <t>3233 - Usluge promidžbe i informiranja</t>
  </si>
  <si>
    <t>3.2.1 Vlastiti prihodi PK</t>
  </si>
  <si>
    <t>Prihodi od imovine</t>
  </si>
  <si>
    <t xml:space="preserve">Prihodi od prodaje proizvoda i robe te pruženih usluga </t>
  </si>
  <si>
    <t>Donacije i ostali rashodi</t>
  </si>
  <si>
    <t xml:space="preserve">3.2.1 Vlastiti prihodi </t>
  </si>
  <si>
    <t>Prihodi od financijske imovine</t>
  </si>
  <si>
    <t>Kamate na oročena sredstva i depozite</t>
  </si>
  <si>
    <t>Usluge promidžbe i informiranja</t>
  </si>
  <si>
    <t>Potpore</t>
  </si>
  <si>
    <t>Prijenosi između PK istog proračuna</t>
  </si>
  <si>
    <t>Tekući prijenosi između PK istog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</si>
</sst>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3" fontId="0" fillId="0" borderId="0" xfId="0" applyNumberFormat="1"/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vertical="center" wrapText="1"/>
    </xf>
    <xf numFmtId="0" fontId="1" fillId="0" borderId="3" xfId="0" applyFont="1" applyBorder="1" applyAlignment="1">
      <alignment horizont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0" fontId="0" fillId="0" borderId="3" xfId="0" applyFont="1" applyBorder="1" applyAlignment="1">
      <alignment wrapText="1"/>
    </xf>
    <xf numFmtId="0" fontId="9" fillId="2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4" fontId="1" fillId="0" borderId="3" xfId="0" applyNumberFormat="1" applyFont="1" applyBorder="1"/>
    <xf numFmtId="0" fontId="1" fillId="0" borderId="3" xfId="0" applyFont="1" applyBorder="1" applyAlignment="1">
      <alignment horizontal="left" wrapText="1"/>
    </xf>
    <xf numFmtId="0" fontId="0" fillId="0" borderId="0" xfId="0" applyAlignment="1"/>
    <xf numFmtId="0" fontId="0" fillId="0" borderId="3" xfId="0" applyFont="1" applyBorder="1" applyAlignment="1"/>
    <xf numFmtId="4" fontId="19" fillId="0" borderId="3" xfId="0" applyNumberFormat="1" applyFont="1" applyBorder="1"/>
    <xf numFmtId="4" fontId="20" fillId="0" borderId="3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19" fillId="0" borderId="0" xfId="0" applyNumberFormat="1" applyFont="1" applyBorder="1"/>
    <xf numFmtId="0" fontId="0" fillId="0" borderId="0" xfId="0" applyBorder="1" applyAlignment="1">
      <alignment horizontal="left"/>
    </xf>
    <xf numFmtId="0" fontId="0" fillId="2" borderId="0" xfId="0" quotePrefix="1" applyFill="1" applyAlignment="1">
      <alignment horizontal="center"/>
    </xf>
    <xf numFmtId="0" fontId="0" fillId="0" borderId="0" xfId="0" applyBorder="1" applyAlignment="1"/>
    <xf numFmtId="4" fontId="0" fillId="0" borderId="0" xfId="0" applyNumberFormat="1" applyBorder="1"/>
    <xf numFmtId="0" fontId="0" fillId="0" borderId="0" xfId="0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6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4" fontId="6" fillId="4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right" vertical="center"/>
    </xf>
    <xf numFmtId="0" fontId="9" fillId="2" borderId="6" xfId="0" quotePrefix="1" applyFont="1" applyFill="1" applyBorder="1" applyAlignment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 wrapText="1"/>
    </xf>
    <xf numFmtId="4" fontId="3" fillId="2" borderId="6" xfId="0" applyNumberFormat="1" applyFont="1" applyFill="1" applyBorder="1" applyAlignment="1">
      <alignment horizontal="right"/>
    </xf>
    <xf numFmtId="4" fontId="0" fillId="0" borderId="6" xfId="0" applyNumberFormat="1" applyBorder="1"/>
    <xf numFmtId="0" fontId="1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4" fontId="20" fillId="3" borderId="3" xfId="0" applyNumberFormat="1" applyFont="1" applyFill="1" applyBorder="1"/>
    <xf numFmtId="0" fontId="0" fillId="3" borderId="3" xfId="0" applyFill="1" applyBorder="1"/>
    <xf numFmtId="0" fontId="0" fillId="2" borderId="1" xfId="0" applyFill="1" applyBorder="1"/>
    <xf numFmtId="0" fontId="0" fillId="2" borderId="2" xfId="0" applyFill="1" applyBorder="1"/>
    <xf numFmtId="0" fontId="6" fillId="2" borderId="4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0" fontId="6" fillId="3" borderId="3" xfId="0" applyNumberFormat="1" applyFont="1" applyFill="1" applyBorder="1" applyAlignment="1" applyProtection="1">
      <alignment horizontal="right" vertical="center" wrapText="1"/>
    </xf>
    <xf numFmtId="0" fontId="6" fillId="2" borderId="3" xfId="0" applyNumberFormat="1" applyFont="1" applyFill="1" applyBorder="1" applyAlignment="1" applyProtection="1">
      <alignment horizontal="right" vertical="center" wrapText="1"/>
    </xf>
    <xf numFmtId="0" fontId="16" fillId="2" borderId="3" xfId="0" applyNumberFormat="1" applyFont="1" applyFill="1" applyBorder="1" applyAlignment="1" applyProtection="1">
      <alignment horizontal="right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Font="1" applyBorder="1"/>
    <xf numFmtId="0" fontId="11" fillId="3" borderId="3" xfId="0" applyNumberFormat="1" applyFont="1" applyFill="1" applyBorder="1" applyAlignment="1" applyProtection="1">
      <alignment horizontal="left" vertical="center" wrapText="1"/>
    </xf>
    <xf numFmtId="4" fontId="1" fillId="0" borderId="6" xfId="0" applyNumberFormat="1" applyFont="1" applyBorder="1"/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/>
    <xf numFmtId="4" fontId="15" fillId="0" borderId="0" xfId="0" applyNumberFormat="1" applyFont="1"/>
    <xf numFmtId="0" fontId="21" fillId="0" borderId="0" xfId="0" applyFont="1"/>
    <xf numFmtId="0" fontId="18" fillId="0" borderId="0" xfId="0" applyFont="1"/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14" fontId="0" fillId="0" borderId="3" xfId="0" applyNumberFormat="1" applyBorder="1" applyAlignment="1">
      <alignment horizontal="center"/>
    </xf>
    <xf numFmtId="0" fontId="22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4" fontId="19" fillId="0" borderId="3" xfId="0" applyNumberFormat="1" applyFont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right" vertical="center" wrapText="1"/>
    </xf>
    <xf numFmtId="4" fontId="23" fillId="0" borderId="3" xfId="0" applyNumberFormat="1" applyFont="1" applyBorder="1" applyAlignment="1">
      <alignment horizontal="right"/>
    </xf>
    <xf numFmtId="0" fontId="11" fillId="2" borderId="4" xfId="0" quotePrefix="1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6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7" fillId="2" borderId="5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6" fillId="2" borderId="8" xfId="0" applyNumberFormat="1" applyFont="1" applyFill="1" applyBorder="1" applyAlignment="1" applyProtection="1">
      <alignment horizontal="center" vertical="center" wrapText="1"/>
    </xf>
    <xf numFmtId="0" fontId="16" fillId="2" borderId="9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35"/>
  <sheetViews>
    <sheetView topLeftCell="A4" workbookViewId="0">
      <selection activeCell="H13" sqref="H13"/>
    </sheetView>
  </sheetViews>
  <sheetFormatPr defaultRowHeight="15" x14ac:dyDescent="0.25"/>
  <cols>
    <col min="6" max="9" width="25.28515625" customWidth="1"/>
    <col min="10" max="11" width="15.7109375" customWidth="1"/>
  </cols>
  <sheetData>
    <row r="2" spans="2:11" ht="15.75" x14ac:dyDescent="0.25">
      <c r="B2" s="106"/>
      <c r="C2" s="106"/>
      <c r="D2" s="106"/>
      <c r="E2" s="106"/>
      <c r="F2" s="107"/>
      <c r="G2" s="106"/>
      <c r="H2" s="106"/>
      <c r="I2" s="106"/>
      <c r="J2" s="106"/>
      <c r="K2" s="106"/>
    </row>
    <row r="3" spans="2:11" ht="42" customHeight="1" x14ac:dyDescent="0.25">
      <c r="B3" s="149" t="s">
        <v>165</v>
      </c>
      <c r="C3" s="149"/>
      <c r="D3" s="149"/>
      <c r="E3" s="149"/>
      <c r="F3" s="149"/>
      <c r="G3" s="149"/>
      <c r="H3" s="149"/>
      <c r="I3" s="149"/>
      <c r="J3" s="149"/>
      <c r="K3" s="149"/>
    </row>
    <row r="4" spans="2:11" ht="15.75" customHeight="1" x14ac:dyDescent="0.25">
      <c r="B4" s="149" t="s">
        <v>8</v>
      </c>
      <c r="C4" s="149"/>
      <c r="D4" s="149"/>
      <c r="E4" s="149"/>
      <c r="F4" s="149"/>
      <c r="G4" s="149"/>
      <c r="H4" s="149"/>
      <c r="I4" s="149"/>
      <c r="J4" s="149"/>
      <c r="K4" s="149"/>
    </row>
    <row r="5" spans="2:11" ht="6.75" customHeight="1" x14ac:dyDescent="0.25">
      <c r="B5" s="133"/>
      <c r="C5" s="133"/>
      <c r="D5" s="133"/>
      <c r="E5" s="26"/>
      <c r="F5" s="26"/>
      <c r="G5" s="26"/>
      <c r="H5" s="26"/>
      <c r="I5" s="28"/>
      <c r="J5" s="28"/>
      <c r="K5" s="27"/>
    </row>
    <row r="6" spans="2:11" ht="18" customHeight="1" x14ac:dyDescent="0.25">
      <c r="B6" s="149" t="s">
        <v>31</v>
      </c>
      <c r="C6" s="149"/>
      <c r="D6" s="149"/>
      <c r="E6" s="149"/>
      <c r="F6" s="149"/>
      <c r="G6" s="149"/>
      <c r="H6" s="149"/>
      <c r="I6" s="149"/>
      <c r="J6" s="149"/>
      <c r="K6" s="149"/>
    </row>
    <row r="7" spans="2:11" ht="18" customHeight="1" x14ac:dyDescent="0.25">
      <c r="B7" s="29"/>
      <c r="C7" s="30"/>
      <c r="D7" s="30"/>
      <c r="E7" s="30"/>
      <c r="F7" s="30"/>
      <c r="G7" s="30"/>
      <c r="H7" s="30"/>
      <c r="I7" s="30"/>
      <c r="J7" s="30"/>
      <c r="K7" s="27"/>
    </row>
    <row r="8" spans="2:11" x14ac:dyDescent="0.25">
      <c r="B8" s="148" t="s">
        <v>32</v>
      </c>
      <c r="C8" s="148"/>
      <c r="D8" s="148"/>
      <c r="E8" s="148"/>
      <c r="F8" s="148"/>
      <c r="G8" s="31"/>
      <c r="H8" s="31"/>
      <c r="I8" s="31"/>
      <c r="J8" s="32"/>
      <c r="K8" s="27"/>
    </row>
    <row r="9" spans="2:11" ht="27.75" customHeight="1" x14ac:dyDescent="0.25">
      <c r="B9" s="137" t="s">
        <v>96</v>
      </c>
      <c r="C9" s="138"/>
      <c r="D9" s="138"/>
      <c r="E9" s="138"/>
      <c r="F9" s="139"/>
      <c r="G9" s="17" t="s">
        <v>166</v>
      </c>
      <c r="H9" s="1" t="s">
        <v>167</v>
      </c>
      <c r="I9" s="17" t="s">
        <v>168</v>
      </c>
      <c r="J9" s="1" t="s">
        <v>10</v>
      </c>
      <c r="K9" s="1" t="s">
        <v>23</v>
      </c>
    </row>
    <row r="10" spans="2:11" s="20" customFormat="1" ht="15.95" customHeight="1" x14ac:dyDescent="0.2">
      <c r="B10" s="153">
        <v>1</v>
      </c>
      <c r="C10" s="153"/>
      <c r="D10" s="153"/>
      <c r="E10" s="153"/>
      <c r="F10" s="154"/>
      <c r="G10" s="19">
        <v>2</v>
      </c>
      <c r="H10" s="18">
        <v>3</v>
      </c>
      <c r="I10" s="18">
        <v>4</v>
      </c>
      <c r="J10" s="98" t="s">
        <v>146</v>
      </c>
      <c r="K10" s="98" t="s">
        <v>147</v>
      </c>
    </row>
    <row r="11" spans="2:11" x14ac:dyDescent="0.25">
      <c r="B11" s="155" t="s">
        <v>0</v>
      </c>
      <c r="C11" s="132"/>
      <c r="D11" s="132"/>
      <c r="E11" s="132"/>
      <c r="F11" s="156"/>
      <c r="G11" s="41">
        <f>G12</f>
        <v>711002.49</v>
      </c>
      <c r="H11" s="41">
        <f>H12</f>
        <v>1680260.83</v>
      </c>
      <c r="I11" s="41">
        <f>I12</f>
        <v>761953</v>
      </c>
      <c r="J11" s="41">
        <f>I11/G11*100</f>
        <v>107.16601006559063</v>
      </c>
      <c r="K11" s="41">
        <f>I11/H11*100</f>
        <v>45.347304799100741</v>
      </c>
    </row>
    <row r="12" spans="2:11" x14ac:dyDescent="0.25">
      <c r="B12" s="142" t="s">
        <v>24</v>
      </c>
      <c r="C12" s="143"/>
      <c r="D12" s="143"/>
      <c r="E12" s="143"/>
      <c r="F12" s="152"/>
      <c r="G12" s="42">
        <v>711002.49</v>
      </c>
      <c r="H12" s="42">
        <v>1680260.83</v>
      </c>
      <c r="I12" s="42">
        <v>761953</v>
      </c>
      <c r="J12" s="46">
        <f>I12/G12*100</f>
        <v>107.16601006559063</v>
      </c>
      <c r="K12" s="46">
        <f>I12/H12*100</f>
        <v>45.347304799100741</v>
      </c>
    </row>
    <row r="13" spans="2:11" x14ac:dyDescent="0.25">
      <c r="B13" s="157" t="s">
        <v>29</v>
      </c>
      <c r="C13" s="152"/>
      <c r="D13" s="152"/>
      <c r="E13" s="152"/>
      <c r="F13" s="152"/>
      <c r="G13" s="42"/>
      <c r="H13" s="42"/>
      <c r="I13" s="42"/>
      <c r="J13" s="42"/>
      <c r="K13" s="42"/>
    </row>
    <row r="14" spans="2:11" x14ac:dyDescent="0.25">
      <c r="B14" s="14" t="s">
        <v>1</v>
      </c>
      <c r="C14" s="22"/>
      <c r="D14" s="22"/>
      <c r="E14" s="22"/>
      <c r="F14" s="22"/>
      <c r="G14" s="41">
        <f>G15+G16</f>
        <v>711395.66</v>
      </c>
      <c r="H14" s="41">
        <f>H15+H16</f>
        <v>1694330.04</v>
      </c>
      <c r="I14" s="41">
        <f>I15+I16</f>
        <v>887392.09</v>
      </c>
      <c r="J14" s="46">
        <f>I14/G14*100</f>
        <v>124.73959849572319</v>
      </c>
      <c r="K14" s="46">
        <f>I14/H14*100</f>
        <v>52.374216891060968</v>
      </c>
    </row>
    <row r="15" spans="2:11" x14ac:dyDescent="0.25">
      <c r="B15" s="150" t="s">
        <v>25</v>
      </c>
      <c r="C15" s="143"/>
      <c r="D15" s="143"/>
      <c r="E15" s="143"/>
      <c r="F15" s="143"/>
      <c r="G15" s="42">
        <v>711364.26</v>
      </c>
      <c r="H15" s="42">
        <f>1694330.04-22320</f>
        <v>1672010.04</v>
      </c>
      <c r="I15" s="42">
        <f>887392.09-11015.05</f>
        <v>876377.03999999992</v>
      </c>
      <c r="J15" s="46">
        <f>I15/G15*100</f>
        <v>123.19666439244502</v>
      </c>
      <c r="K15" s="46">
        <f>I15/H15*100</f>
        <v>52.414579998574638</v>
      </c>
    </row>
    <row r="16" spans="2:11" x14ac:dyDescent="0.25">
      <c r="B16" s="151" t="s">
        <v>26</v>
      </c>
      <c r="C16" s="152"/>
      <c r="D16" s="152"/>
      <c r="E16" s="152"/>
      <c r="F16" s="152"/>
      <c r="G16" s="43">
        <v>31.4</v>
      </c>
      <c r="H16" s="43">
        <v>22320</v>
      </c>
      <c r="I16" s="43">
        <v>11015.05</v>
      </c>
      <c r="J16" s="46">
        <f>I16/G16*100</f>
        <v>35079.77707006369</v>
      </c>
      <c r="K16" s="46">
        <f>I16/H16*100</f>
        <v>49.350582437275982</v>
      </c>
    </row>
    <row r="17" spans="1:42" x14ac:dyDescent="0.25">
      <c r="B17" s="131" t="s">
        <v>33</v>
      </c>
      <c r="C17" s="132"/>
      <c r="D17" s="132"/>
      <c r="E17" s="132"/>
      <c r="F17" s="132"/>
      <c r="G17" s="44">
        <f>G12-G14</f>
        <v>-393.17000000004191</v>
      </c>
      <c r="H17" s="41">
        <f>H11-H14</f>
        <v>-14069.209999999963</v>
      </c>
      <c r="I17" s="44">
        <f>I12-I14</f>
        <v>-125439.08999999997</v>
      </c>
      <c r="J17" s="41"/>
      <c r="K17" s="44"/>
    </row>
    <row r="18" spans="1:42" ht="18" x14ac:dyDescent="0.25">
      <c r="B18" s="26"/>
      <c r="C18" s="33"/>
      <c r="D18" s="33"/>
      <c r="E18" s="33"/>
      <c r="F18" s="33"/>
      <c r="G18" s="33"/>
      <c r="H18" s="33"/>
      <c r="I18" s="34"/>
      <c r="J18" s="34"/>
      <c r="K18" s="34"/>
    </row>
    <row r="19" spans="1:42" ht="18" customHeight="1" x14ac:dyDescent="0.25">
      <c r="B19" s="148" t="s">
        <v>34</v>
      </c>
      <c r="C19" s="148"/>
      <c r="D19" s="148"/>
      <c r="E19" s="148"/>
      <c r="F19" s="148"/>
      <c r="G19" s="33"/>
      <c r="H19" s="33"/>
      <c r="I19" s="34"/>
      <c r="J19" s="34"/>
      <c r="K19" s="34"/>
    </row>
    <row r="20" spans="1:42" ht="27.75" customHeight="1" x14ac:dyDescent="0.25">
      <c r="B20" s="137" t="s">
        <v>96</v>
      </c>
      <c r="C20" s="138"/>
      <c r="D20" s="138"/>
      <c r="E20" s="138"/>
      <c r="F20" s="139"/>
      <c r="G20" s="17" t="s">
        <v>169</v>
      </c>
      <c r="H20" s="1" t="s">
        <v>167</v>
      </c>
      <c r="I20" s="17" t="s">
        <v>170</v>
      </c>
      <c r="J20" s="1" t="s">
        <v>10</v>
      </c>
      <c r="K20" s="1" t="s">
        <v>23</v>
      </c>
    </row>
    <row r="21" spans="1:42" s="20" customFormat="1" ht="15.95" customHeight="1" x14ac:dyDescent="0.25">
      <c r="B21" s="140">
        <v>1</v>
      </c>
      <c r="C21" s="140"/>
      <c r="D21" s="140"/>
      <c r="E21" s="140"/>
      <c r="F21" s="141"/>
      <c r="G21" s="103">
        <v>2</v>
      </c>
      <c r="H21" s="99">
        <v>3</v>
      </c>
      <c r="I21" s="99">
        <v>4</v>
      </c>
      <c r="J21" s="98" t="s">
        <v>146</v>
      </c>
      <c r="K21" s="98" t="s">
        <v>147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ht="15.75" customHeight="1" x14ac:dyDescent="0.25">
      <c r="A22" s="20"/>
      <c r="B22" s="142" t="s">
        <v>27</v>
      </c>
      <c r="C22" s="144"/>
      <c r="D22" s="144"/>
      <c r="E22" s="144"/>
      <c r="F22" s="145"/>
      <c r="G22" s="43"/>
      <c r="H22" s="43"/>
      <c r="I22" s="43"/>
      <c r="J22" s="43"/>
      <c r="K22" s="43"/>
    </row>
    <row r="23" spans="1:42" x14ac:dyDescent="0.25">
      <c r="A23" s="20"/>
      <c r="B23" s="142" t="s">
        <v>28</v>
      </c>
      <c r="C23" s="143"/>
      <c r="D23" s="143"/>
      <c r="E23" s="143"/>
      <c r="F23" s="143"/>
      <c r="G23" s="43"/>
      <c r="H23" s="43"/>
      <c r="I23" s="43"/>
      <c r="J23" s="43"/>
      <c r="K23" s="43"/>
    </row>
    <row r="24" spans="1:42" s="23" customFormat="1" ht="15" customHeight="1" x14ac:dyDescent="0.25">
      <c r="A24" s="20"/>
      <c r="B24" s="134" t="s">
        <v>30</v>
      </c>
      <c r="C24" s="135"/>
      <c r="D24" s="135"/>
      <c r="E24" s="135"/>
      <c r="F24" s="136"/>
      <c r="G24" s="41"/>
      <c r="H24" s="41"/>
      <c r="I24" s="41"/>
      <c r="J24" s="41"/>
      <c r="K24" s="4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3" customFormat="1" ht="15" customHeight="1" x14ac:dyDescent="0.25">
      <c r="A25" s="20"/>
      <c r="B25" s="134" t="s">
        <v>35</v>
      </c>
      <c r="C25" s="135"/>
      <c r="D25" s="135"/>
      <c r="E25" s="135"/>
      <c r="F25" s="136"/>
      <c r="G25" s="41"/>
      <c r="H25" s="41"/>
      <c r="I25" s="41"/>
      <c r="J25" s="41"/>
      <c r="K25" s="41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x14ac:dyDescent="0.25">
      <c r="A26" s="20"/>
      <c r="B26" s="131" t="s">
        <v>36</v>
      </c>
      <c r="C26" s="132"/>
      <c r="D26" s="132"/>
      <c r="E26" s="132"/>
      <c r="F26" s="132"/>
      <c r="G26" s="41"/>
      <c r="H26" s="41"/>
      <c r="I26" s="41"/>
      <c r="J26" s="41"/>
      <c r="K26" s="41"/>
    </row>
    <row r="27" spans="1:42" ht="15.75" x14ac:dyDescent="0.25">
      <c r="B27" s="35"/>
      <c r="C27" s="36"/>
      <c r="D27" s="36"/>
      <c r="E27" s="36"/>
      <c r="F27" s="36"/>
      <c r="G27" s="37"/>
      <c r="H27" s="37"/>
      <c r="I27" s="37"/>
      <c r="J27" s="37"/>
      <c r="K27" s="27"/>
    </row>
    <row r="28" spans="1:42" ht="15.75" x14ac:dyDescent="0.25">
      <c r="B28" s="146"/>
      <c r="C28" s="146"/>
      <c r="D28" s="146"/>
      <c r="E28" s="146"/>
      <c r="F28" s="146"/>
      <c r="G28" s="146"/>
      <c r="H28" s="146"/>
      <c r="I28" s="146"/>
      <c r="J28" s="146"/>
      <c r="K28" s="146"/>
    </row>
    <row r="29" spans="1:42" ht="15.75" x14ac:dyDescent="0.25">
      <c r="B29" s="10"/>
      <c r="C29" s="11"/>
      <c r="D29" s="11"/>
      <c r="E29" s="11"/>
      <c r="F29" s="11"/>
      <c r="G29" s="12"/>
      <c r="H29" s="12"/>
      <c r="I29" s="12"/>
      <c r="J29" s="12"/>
    </row>
    <row r="30" spans="1:42" ht="15" customHeight="1" x14ac:dyDescent="0.25">
      <c r="B30" s="147"/>
      <c r="C30" s="147"/>
      <c r="D30" s="147"/>
      <c r="E30" s="147"/>
      <c r="F30" s="147"/>
      <c r="G30" s="147"/>
      <c r="H30" s="147"/>
      <c r="I30" s="147"/>
      <c r="J30" s="147"/>
      <c r="K30" s="147"/>
    </row>
    <row r="31" spans="1:42" x14ac:dyDescent="0.25">
      <c r="B31" s="147"/>
      <c r="C31" s="147"/>
      <c r="D31" s="147"/>
      <c r="E31" s="147"/>
      <c r="F31" s="147"/>
      <c r="G31" s="147"/>
      <c r="H31" s="147"/>
      <c r="I31" s="147"/>
      <c r="J31" s="147"/>
      <c r="K31" s="147"/>
    </row>
    <row r="32" spans="1:42" ht="15" customHeight="1" x14ac:dyDescent="0.25">
      <c r="B32" s="147"/>
      <c r="C32" s="147"/>
      <c r="D32" s="147"/>
      <c r="E32" s="147"/>
      <c r="F32" s="147"/>
      <c r="G32" s="147"/>
      <c r="H32" s="147"/>
      <c r="I32" s="147"/>
      <c r="J32" s="147"/>
      <c r="K32" s="147"/>
    </row>
    <row r="33" spans="2:11" ht="36.75" customHeight="1" x14ac:dyDescent="0.25">
      <c r="B33" s="147"/>
      <c r="C33" s="147"/>
      <c r="D33" s="147"/>
      <c r="E33" s="147"/>
      <c r="F33" s="147"/>
      <c r="G33" s="147"/>
      <c r="H33" s="147"/>
      <c r="I33" s="147"/>
      <c r="J33" s="147"/>
      <c r="K33" s="147"/>
    </row>
    <row r="34" spans="2:11" ht="15" customHeight="1" x14ac:dyDescent="0.25">
      <c r="B34" s="130"/>
      <c r="C34" s="130"/>
      <c r="D34" s="130"/>
      <c r="E34" s="130"/>
      <c r="F34" s="130"/>
      <c r="G34" s="130"/>
      <c r="H34" s="130"/>
      <c r="I34" s="130"/>
      <c r="J34" s="130"/>
      <c r="K34" s="130"/>
    </row>
    <row r="35" spans="2:11" x14ac:dyDescent="0.25">
      <c r="B35" s="130"/>
      <c r="C35" s="130"/>
      <c r="D35" s="130"/>
      <c r="E35" s="130"/>
      <c r="F35" s="130"/>
      <c r="G35" s="130"/>
      <c r="H35" s="130"/>
      <c r="I35" s="130"/>
      <c r="J35" s="130"/>
      <c r="K35" s="130"/>
    </row>
  </sheetData>
  <mergeCells count="26">
    <mergeCell ref="B3:K3"/>
    <mergeCell ref="B4:K4"/>
    <mergeCell ref="B6:K6"/>
    <mergeCell ref="B15:F15"/>
    <mergeCell ref="B16:F16"/>
    <mergeCell ref="B10:F10"/>
    <mergeCell ref="B11:F11"/>
    <mergeCell ref="B12:F12"/>
    <mergeCell ref="B8:F8"/>
    <mergeCell ref="B9:F9"/>
    <mergeCell ref="B13:F13"/>
    <mergeCell ref="B34:K35"/>
    <mergeCell ref="B17:F17"/>
    <mergeCell ref="B26:F26"/>
    <mergeCell ref="B5:D5"/>
    <mergeCell ref="B25:F25"/>
    <mergeCell ref="B20:F20"/>
    <mergeCell ref="B21:F21"/>
    <mergeCell ref="B23:F23"/>
    <mergeCell ref="B24:F24"/>
    <mergeCell ref="B22:F22"/>
    <mergeCell ref="B28:K28"/>
    <mergeCell ref="B31:K31"/>
    <mergeCell ref="B30:K30"/>
    <mergeCell ref="B32:K33"/>
    <mergeCell ref="B19:F1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1"/>
  <sheetViews>
    <sheetView topLeftCell="B64" workbookViewId="0">
      <selection activeCell="I86" sqref="I86"/>
    </sheetView>
  </sheetViews>
  <sheetFormatPr defaultRowHeight="15" x14ac:dyDescent="0.25"/>
  <cols>
    <col min="2" max="2" width="6.28515625" customWidth="1"/>
    <col min="3" max="3" width="8.42578125" bestFit="1" customWidth="1"/>
    <col min="4" max="4" width="5.42578125" bestFit="1" customWidth="1"/>
    <col min="5" max="5" width="5.42578125" customWidth="1"/>
    <col min="6" max="6" width="46.5703125" customWidth="1"/>
    <col min="7" max="9" width="25.28515625" customWidth="1"/>
    <col min="10" max="11" width="15.7109375" customWidth="1"/>
  </cols>
  <sheetData>
    <row r="1" spans="2:11" ht="18" customHeight="1" x14ac:dyDescent="0.25">
      <c r="B1" s="13"/>
      <c r="C1" s="13"/>
      <c r="D1" s="13"/>
      <c r="E1" s="13"/>
      <c r="F1" s="107"/>
      <c r="G1" s="106"/>
      <c r="H1" s="106"/>
      <c r="I1" s="106"/>
      <c r="J1" s="13"/>
    </row>
    <row r="2" spans="2:11" ht="15.75" customHeight="1" x14ac:dyDescent="0.25">
      <c r="B2" s="161" t="s">
        <v>8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2:11" ht="18" x14ac:dyDescent="0.25">
      <c r="B3" s="2"/>
      <c r="C3" s="2"/>
      <c r="D3" s="2"/>
      <c r="E3" s="13"/>
      <c r="F3" s="2"/>
      <c r="G3" s="2"/>
      <c r="H3" s="2"/>
      <c r="I3" s="3"/>
      <c r="J3" s="3"/>
    </row>
    <row r="4" spans="2:11" ht="18" customHeight="1" x14ac:dyDescent="0.25">
      <c r="B4" s="161" t="s">
        <v>37</v>
      </c>
      <c r="C4" s="161"/>
      <c r="D4" s="161"/>
      <c r="E4" s="161"/>
      <c r="F4" s="161"/>
      <c r="G4" s="161"/>
      <c r="H4" s="161"/>
      <c r="I4" s="161"/>
      <c r="J4" s="161"/>
      <c r="K4" s="161"/>
    </row>
    <row r="5" spans="2:11" ht="18" x14ac:dyDescent="0.25">
      <c r="B5" s="2"/>
      <c r="C5" s="2"/>
      <c r="D5" s="2"/>
      <c r="E5" s="13"/>
      <c r="F5" s="2"/>
      <c r="G5" s="2"/>
      <c r="H5" s="2"/>
      <c r="I5" s="3"/>
      <c r="J5" s="3"/>
    </row>
    <row r="6" spans="2:11" ht="15.75" customHeight="1" x14ac:dyDescent="0.25">
      <c r="B6" s="161" t="s">
        <v>11</v>
      </c>
      <c r="C6" s="161"/>
      <c r="D6" s="161"/>
      <c r="E6" s="161"/>
      <c r="F6" s="161"/>
      <c r="G6" s="161"/>
      <c r="H6" s="161"/>
      <c r="I6" s="161"/>
      <c r="J6" s="161"/>
      <c r="K6" s="161"/>
    </row>
    <row r="7" spans="2:11" ht="18" x14ac:dyDescent="0.25">
      <c r="B7" s="2"/>
      <c r="C7" s="2"/>
      <c r="D7" s="2"/>
      <c r="E7" s="13"/>
      <c r="F7" s="2"/>
      <c r="G7" s="2"/>
      <c r="H7" s="2"/>
      <c r="I7" s="3"/>
      <c r="J7" s="3"/>
    </row>
    <row r="8" spans="2:11" ht="25.5" customHeight="1" x14ac:dyDescent="0.25">
      <c r="B8" s="158" t="s">
        <v>96</v>
      </c>
      <c r="C8" s="159"/>
      <c r="D8" s="159"/>
      <c r="E8" s="159"/>
      <c r="F8" s="160"/>
      <c r="G8" s="24" t="s">
        <v>151</v>
      </c>
      <c r="H8" s="24" t="s">
        <v>167</v>
      </c>
      <c r="I8" s="24" t="s">
        <v>170</v>
      </c>
      <c r="J8" s="24" t="s">
        <v>10</v>
      </c>
      <c r="K8" s="24" t="s">
        <v>23</v>
      </c>
    </row>
    <row r="9" spans="2:11" ht="16.5" customHeight="1" x14ac:dyDescent="0.25">
      <c r="B9" s="158">
        <v>1</v>
      </c>
      <c r="C9" s="159"/>
      <c r="D9" s="159"/>
      <c r="E9" s="159"/>
      <c r="F9" s="160"/>
      <c r="G9" s="24">
        <v>2</v>
      </c>
      <c r="H9" s="24">
        <v>3</v>
      </c>
      <c r="I9" s="24">
        <v>4</v>
      </c>
      <c r="J9" s="96" t="s">
        <v>146</v>
      </c>
      <c r="K9" s="96" t="s">
        <v>147</v>
      </c>
    </row>
    <row r="10" spans="2:11" ht="15.75" customHeight="1" x14ac:dyDescent="0.25">
      <c r="B10" s="4">
        <v>6</v>
      </c>
      <c r="C10" s="4"/>
      <c r="D10" s="4"/>
      <c r="E10" s="4"/>
      <c r="F10" s="4" t="s">
        <v>2</v>
      </c>
      <c r="G10" s="46">
        <v>711002.49000000011</v>
      </c>
      <c r="H10" s="46">
        <f>H11+H14+H17+H20+H26</f>
        <v>1680260.83</v>
      </c>
      <c r="I10" s="60">
        <f>I11+I14+I17+I20+I26</f>
        <v>761953</v>
      </c>
      <c r="J10" s="60">
        <f>I10/G10*100</f>
        <v>107.16601006559061</v>
      </c>
      <c r="K10" s="60">
        <f>I10/H10*100</f>
        <v>45.347304799100741</v>
      </c>
    </row>
    <row r="11" spans="2:11" ht="25.5" x14ac:dyDescent="0.25">
      <c r="B11" s="4"/>
      <c r="C11" s="4">
        <v>63</v>
      </c>
      <c r="D11" s="4"/>
      <c r="E11" s="4"/>
      <c r="F11" s="4" t="s">
        <v>12</v>
      </c>
      <c r="G11" s="46">
        <v>640391.29</v>
      </c>
      <c r="H11" s="46">
        <f>H12</f>
        <v>1546397.56</v>
      </c>
      <c r="I11" s="60">
        <f>I12</f>
        <v>691874.84</v>
      </c>
      <c r="J11" s="60">
        <f>I11/G11*100</f>
        <v>108.03938948014111</v>
      </c>
      <c r="K11" s="60">
        <f>I11/H11*100</f>
        <v>44.741071629730193</v>
      </c>
    </row>
    <row r="12" spans="2:11" x14ac:dyDescent="0.25">
      <c r="B12" s="4"/>
      <c r="C12" s="9"/>
      <c r="D12" s="9">
        <v>636</v>
      </c>
      <c r="E12" s="9"/>
      <c r="F12" s="9" t="s">
        <v>41</v>
      </c>
      <c r="G12" s="40">
        <v>640391.29</v>
      </c>
      <c r="H12" s="40">
        <f>H13</f>
        <v>1546397.56</v>
      </c>
      <c r="I12" s="39">
        <f>I13</f>
        <v>691874.84</v>
      </c>
      <c r="J12" s="39">
        <f>I12/G12*100</f>
        <v>108.03938948014111</v>
      </c>
      <c r="K12" s="39"/>
    </row>
    <row r="13" spans="2:11" x14ac:dyDescent="0.25">
      <c r="B13" s="5"/>
      <c r="C13" s="5"/>
      <c r="D13" s="5"/>
      <c r="E13" s="5">
        <v>6361</v>
      </c>
      <c r="F13" s="5" t="s">
        <v>39</v>
      </c>
      <c r="G13" s="40">
        <v>640391.29</v>
      </c>
      <c r="H13" s="40">
        <v>1546397.56</v>
      </c>
      <c r="I13" s="39">
        <v>691874.84</v>
      </c>
      <c r="J13" s="39">
        <f>I13/G13*100</f>
        <v>108.03938948014111</v>
      </c>
      <c r="K13" s="39"/>
    </row>
    <row r="14" spans="2:11" x14ac:dyDescent="0.25">
      <c r="B14" s="5"/>
      <c r="C14" s="16">
        <v>64</v>
      </c>
      <c r="D14" s="16"/>
      <c r="E14" s="16"/>
      <c r="F14" s="16" t="s">
        <v>181</v>
      </c>
      <c r="G14" s="46"/>
      <c r="H14" s="46">
        <f>H15</f>
        <v>1</v>
      </c>
      <c r="I14" s="60">
        <f>I15</f>
        <v>0.03</v>
      </c>
      <c r="J14" s="60"/>
      <c r="K14" s="60"/>
    </row>
    <row r="15" spans="2:11" x14ac:dyDescent="0.25">
      <c r="B15" s="5"/>
      <c r="C15" s="5"/>
      <c r="D15" s="5">
        <v>641</v>
      </c>
      <c r="E15" s="5"/>
      <c r="F15" s="5" t="s">
        <v>185</v>
      </c>
      <c r="G15" s="40"/>
      <c r="H15" s="40">
        <f>H16</f>
        <v>1</v>
      </c>
      <c r="I15" s="39">
        <f>I16</f>
        <v>0.03</v>
      </c>
      <c r="J15" s="39"/>
      <c r="K15" s="39"/>
    </row>
    <row r="16" spans="2:11" x14ac:dyDescent="0.25">
      <c r="B16" s="5"/>
      <c r="C16" s="5"/>
      <c r="D16" s="5">
        <v>6413</v>
      </c>
      <c r="E16" s="5"/>
      <c r="F16" s="5" t="s">
        <v>186</v>
      </c>
      <c r="G16" s="40"/>
      <c r="H16" s="40">
        <v>1</v>
      </c>
      <c r="I16" s="39">
        <v>0.03</v>
      </c>
      <c r="J16" s="39"/>
      <c r="K16" s="39"/>
    </row>
    <row r="17" spans="2:11" ht="25.5" x14ac:dyDescent="0.25">
      <c r="B17" s="5"/>
      <c r="C17" s="16">
        <v>65</v>
      </c>
      <c r="D17" s="119"/>
      <c r="E17" s="16"/>
      <c r="F17" s="120" t="s">
        <v>40</v>
      </c>
      <c r="G17" s="46">
        <v>8463.67</v>
      </c>
      <c r="H17" s="46">
        <f t="shared" ref="H17:I17" si="0">H18</f>
        <v>22000</v>
      </c>
      <c r="I17" s="60">
        <f t="shared" si="0"/>
        <v>10015.64</v>
      </c>
      <c r="J17" s="60">
        <f t="shared" ref="J17:J29" si="1">I17/G17*100</f>
        <v>118.33684441855601</v>
      </c>
      <c r="K17" s="60">
        <f>I17/H17*100</f>
        <v>45.525636363636366</v>
      </c>
    </row>
    <row r="18" spans="2:11" x14ac:dyDescent="0.25">
      <c r="B18" s="5"/>
      <c r="C18" s="5"/>
      <c r="D18" s="6"/>
      <c r="E18" s="5">
        <v>652</v>
      </c>
      <c r="F18" s="21" t="s">
        <v>42</v>
      </c>
      <c r="G18" s="40">
        <v>8463.67</v>
      </c>
      <c r="H18" s="40">
        <f>H19</f>
        <v>22000</v>
      </c>
      <c r="I18" s="39">
        <f>I19</f>
        <v>10015.64</v>
      </c>
      <c r="J18" s="39">
        <f t="shared" si="1"/>
        <v>118.33684441855601</v>
      </c>
      <c r="K18" s="39"/>
    </row>
    <row r="19" spans="2:11" x14ac:dyDescent="0.25">
      <c r="B19" s="5"/>
      <c r="C19" s="5"/>
      <c r="D19" s="6"/>
      <c r="E19" s="5">
        <v>6526</v>
      </c>
      <c r="F19" s="21" t="s">
        <v>43</v>
      </c>
      <c r="G19" s="40">
        <v>8463.67</v>
      </c>
      <c r="H19" s="40">
        <v>22000</v>
      </c>
      <c r="I19" s="39">
        <v>10015.64</v>
      </c>
      <c r="J19" s="39">
        <f t="shared" si="1"/>
        <v>118.33684441855601</v>
      </c>
      <c r="K19" s="39"/>
    </row>
    <row r="20" spans="2:11" ht="25.5" x14ac:dyDescent="0.25">
      <c r="B20" s="5"/>
      <c r="C20" s="16">
        <v>66</v>
      </c>
      <c r="D20" s="119"/>
      <c r="E20" s="119"/>
      <c r="F20" s="4" t="s">
        <v>13</v>
      </c>
      <c r="G20" s="46">
        <v>1951.4</v>
      </c>
      <c r="H20" s="46">
        <f>H21</f>
        <v>31</v>
      </c>
      <c r="I20" s="60">
        <f>I23</f>
        <v>245.05</v>
      </c>
      <c r="J20" s="60">
        <f>I20/G20*100</f>
        <v>12.55765091729015</v>
      </c>
      <c r="K20" s="60">
        <f>I20/H20*100</f>
        <v>790.48387096774195</v>
      </c>
    </row>
    <row r="21" spans="2:11" x14ac:dyDescent="0.25">
      <c r="B21" s="5"/>
      <c r="C21" s="16"/>
      <c r="D21" s="5">
        <v>661</v>
      </c>
      <c r="E21" s="6"/>
      <c r="F21" s="9" t="s">
        <v>14</v>
      </c>
      <c r="G21" s="40"/>
      <c r="H21" s="40">
        <f>H22</f>
        <v>31</v>
      </c>
      <c r="I21" s="39"/>
      <c r="J21" s="39"/>
      <c r="K21" s="39"/>
    </row>
    <row r="22" spans="2:11" x14ac:dyDescent="0.25">
      <c r="B22" s="5"/>
      <c r="C22" s="16"/>
      <c r="D22" s="5"/>
      <c r="E22" s="5">
        <v>6615</v>
      </c>
      <c r="F22" s="9" t="s">
        <v>44</v>
      </c>
      <c r="G22" s="40"/>
      <c r="H22" s="40">
        <v>31</v>
      </c>
      <c r="I22" s="39"/>
      <c r="J22" s="39"/>
      <c r="K22" s="39"/>
    </row>
    <row r="23" spans="2:11" ht="25.5" x14ac:dyDescent="0.25">
      <c r="B23" s="5"/>
      <c r="C23" s="16"/>
      <c r="D23" s="5">
        <v>663</v>
      </c>
      <c r="E23" s="5"/>
      <c r="F23" s="9" t="s">
        <v>152</v>
      </c>
      <c r="G23" s="40">
        <v>1951.4</v>
      </c>
      <c r="H23" s="40"/>
      <c r="I23" s="39">
        <v>245.05</v>
      </c>
      <c r="J23" s="39"/>
      <c r="K23" s="39"/>
    </row>
    <row r="24" spans="2:11" x14ac:dyDescent="0.25">
      <c r="B24" s="5"/>
      <c r="C24" s="16"/>
      <c r="D24" s="6"/>
      <c r="E24" s="5">
        <v>6631</v>
      </c>
      <c r="F24" s="9" t="s">
        <v>79</v>
      </c>
      <c r="G24" s="40">
        <v>1920</v>
      </c>
      <c r="H24" s="40"/>
      <c r="I24" s="39"/>
      <c r="J24" s="39"/>
      <c r="K24" s="39"/>
    </row>
    <row r="25" spans="2:11" x14ac:dyDescent="0.25">
      <c r="B25" s="5"/>
      <c r="C25" s="16"/>
      <c r="D25" s="6"/>
      <c r="E25" s="5">
        <v>6632</v>
      </c>
      <c r="F25" s="9" t="s">
        <v>163</v>
      </c>
      <c r="G25" s="40">
        <v>31.4</v>
      </c>
      <c r="H25" s="40"/>
      <c r="I25" s="39"/>
      <c r="J25" s="39"/>
      <c r="K25" s="39"/>
    </row>
    <row r="26" spans="2:11" x14ac:dyDescent="0.25">
      <c r="B26" s="5"/>
      <c r="C26" s="16">
        <v>67</v>
      </c>
      <c r="D26" s="119"/>
      <c r="E26" s="119"/>
      <c r="F26" s="4" t="s">
        <v>45</v>
      </c>
      <c r="G26" s="46">
        <v>60196.13</v>
      </c>
      <c r="H26" s="46">
        <f t="shared" ref="H26:I26" si="2">H27</f>
        <v>111831.27</v>
      </c>
      <c r="I26" s="60">
        <f t="shared" si="2"/>
        <v>59817.440000000002</v>
      </c>
      <c r="J26" s="60">
        <f t="shared" si="1"/>
        <v>99.370906402122543</v>
      </c>
      <c r="K26" s="60">
        <f>I26/H26*100</f>
        <v>53.489010721241023</v>
      </c>
    </row>
    <row r="27" spans="2:11" ht="25.5" x14ac:dyDescent="0.25">
      <c r="B27" s="5"/>
      <c r="C27" s="5"/>
      <c r="D27" s="5">
        <v>671</v>
      </c>
      <c r="E27" s="6"/>
      <c r="F27" s="9" t="s">
        <v>46</v>
      </c>
      <c r="G27" s="40">
        <v>60196.13</v>
      </c>
      <c r="H27" s="40">
        <f>H28</f>
        <v>111831.27</v>
      </c>
      <c r="I27" s="39">
        <f>I28</f>
        <v>59817.440000000002</v>
      </c>
      <c r="J27" s="39"/>
      <c r="K27" s="39"/>
    </row>
    <row r="28" spans="2:11" ht="25.5" x14ac:dyDescent="0.25">
      <c r="B28" s="5"/>
      <c r="C28" s="5"/>
      <c r="D28" s="6"/>
      <c r="E28" s="5">
        <v>6711</v>
      </c>
      <c r="F28" s="9" t="s">
        <v>47</v>
      </c>
      <c r="G28" s="40">
        <v>60196.13</v>
      </c>
      <c r="H28" s="40">
        <v>111831.27</v>
      </c>
      <c r="I28" s="39">
        <v>59817.440000000002</v>
      </c>
      <c r="J28" s="39"/>
      <c r="K28" s="39"/>
    </row>
    <row r="29" spans="2:11" ht="18" customHeight="1" x14ac:dyDescent="0.25">
      <c r="B29" s="5"/>
      <c r="C29" s="5"/>
      <c r="D29" s="6"/>
      <c r="E29" s="5"/>
      <c r="F29" s="4" t="s">
        <v>143</v>
      </c>
      <c r="G29" s="46">
        <v>711002.49000000011</v>
      </c>
      <c r="H29" s="46">
        <f>H10</f>
        <v>1680260.83</v>
      </c>
      <c r="I29" s="60">
        <f>I10</f>
        <v>761953</v>
      </c>
      <c r="J29" s="60">
        <f t="shared" si="1"/>
        <v>107.16601006559061</v>
      </c>
      <c r="K29" s="60">
        <f>I29/H29*100</f>
        <v>45.347304799100741</v>
      </c>
    </row>
    <row r="30" spans="2:11" ht="18" customHeight="1" x14ac:dyDescent="0.25">
      <c r="B30" s="5"/>
      <c r="C30" s="5"/>
      <c r="D30" s="6"/>
      <c r="E30" s="5"/>
      <c r="F30" s="4" t="s">
        <v>142</v>
      </c>
      <c r="G30" s="46">
        <v>-1986.07</v>
      </c>
      <c r="H30" s="46">
        <v>14069.21</v>
      </c>
      <c r="I30" s="60">
        <v>13744.62</v>
      </c>
      <c r="J30" s="60"/>
      <c r="K30" s="60"/>
    </row>
    <row r="31" spans="2:11" ht="18" customHeight="1" x14ac:dyDescent="0.25">
      <c r="B31" s="5"/>
      <c r="C31" s="5"/>
      <c r="D31" s="6"/>
      <c r="E31" s="5"/>
      <c r="F31" s="4" t="s">
        <v>144</v>
      </c>
      <c r="G31" s="46">
        <v>709016.42000000016</v>
      </c>
      <c r="H31" s="46">
        <f>H29+H30</f>
        <v>1694330.04</v>
      </c>
      <c r="I31" s="60">
        <f>I29+I30</f>
        <v>775697.62</v>
      </c>
      <c r="J31" s="60">
        <f>I31/G31*100</f>
        <v>109.4047469309667</v>
      </c>
      <c r="K31" s="60">
        <f>I31/H31*100</f>
        <v>45.781967012755082</v>
      </c>
    </row>
    <row r="32" spans="2:11" ht="15.75" customHeight="1" x14ac:dyDescent="0.25">
      <c r="G32" s="45"/>
      <c r="H32" s="45"/>
      <c r="I32" s="45"/>
      <c r="J32" s="45"/>
      <c r="K32" s="45"/>
    </row>
    <row r="33" spans="2:13" ht="25.5" customHeight="1" x14ac:dyDescent="0.25">
      <c r="B33" s="158" t="s">
        <v>96</v>
      </c>
      <c r="C33" s="159"/>
      <c r="D33" s="159"/>
      <c r="E33" s="159"/>
      <c r="F33" s="160"/>
      <c r="G33" s="24" t="s">
        <v>169</v>
      </c>
      <c r="H33" s="24" t="s">
        <v>167</v>
      </c>
      <c r="I33" s="24" t="s">
        <v>170</v>
      </c>
      <c r="J33" s="24" t="s">
        <v>10</v>
      </c>
      <c r="K33" s="24" t="s">
        <v>23</v>
      </c>
    </row>
    <row r="34" spans="2:13" ht="12.75" customHeight="1" x14ac:dyDescent="0.25">
      <c r="B34" s="158">
        <v>1</v>
      </c>
      <c r="C34" s="159"/>
      <c r="D34" s="159"/>
      <c r="E34" s="159"/>
      <c r="F34" s="160"/>
      <c r="G34" s="24">
        <v>2</v>
      </c>
      <c r="H34" s="24">
        <v>3</v>
      </c>
      <c r="I34" s="24">
        <v>4</v>
      </c>
      <c r="J34" s="96" t="s">
        <v>146</v>
      </c>
      <c r="K34" s="96" t="s">
        <v>147</v>
      </c>
    </row>
    <row r="35" spans="2:13" x14ac:dyDescent="0.25">
      <c r="B35" s="4">
        <v>3</v>
      </c>
      <c r="C35" s="4"/>
      <c r="D35" s="4"/>
      <c r="E35" s="4"/>
      <c r="F35" s="4" t="s">
        <v>3</v>
      </c>
      <c r="G35" s="60">
        <f>G36+G43+G70+G76</f>
        <v>711364.26</v>
      </c>
      <c r="H35" s="46">
        <f>H36+H43+H70+H76</f>
        <v>1672010.04</v>
      </c>
      <c r="I35" s="60">
        <f>I36+I43+I70+I73+I76</f>
        <v>876377.04</v>
      </c>
      <c r="J35" s="60">
        <f t="shared" ref="J35:J36" si="3">I35/G35*100</f>
        <v>123.19666439244503</v>
      </c>
      <c r="K35" s="60">
        <f>I35/H35*100</f>
        <v>52.414579998574652</v>
      </c>
    </row>
    <row r="36" spans="2:13" x14ac:dyDescent="0.25">
      <c r="B36" s="4"/>
      <c r="C36" s="4">
        <v>31</v>
      </c>
      <c r="D36" s="4"/>
      <c r="E36" s="4"/>
      <c r="F36" s="4" t="s">
        <v>4</v>
      </c>
      <c r="G36" s="60">
        <f>G37+G39+G41</f>
        <v>639355.51</v>
      </c>
      <c r="H36" s="46">
        <f>H37+H39+H41</f>
        <v>1544707.1400000001</v>
      </c>
      <c r="I36" s="60">
        <f>I37+I39+I41</f>
        <v>800230.68</v>
      </c>
      <c r="J36" s="60">
        <f t="shared" si="3"/>
        <v>125.16208392416921</v>
      </c>
      <c r="K36" s="60">
        <f>I36/H36*100</f>
        <v>51.804685773641211</v>
      </c>
    </row>
    <row r="37" spans="2:13" x14ac:dyDescent="0.25">
      <c r="B37" s="5"/>
      <c r="C37" s="5"/>
      <c r="D37" s="5">
        <v>311</v>
      </c>
      <c r="E37" s="5"/>
      <c r="F37" s="5" t="s">
        <v>15</v>
      </c>
      <c r="G37" s="39">
        <f>G38</f>
        <v>529857.35</v>
      </c>
      <c r="H37" s="40">
        <f>H38</f>
        <v>1278718.57</v>
      </c>
      <c r="I37" s="39">
        <f>I38</f>
        <v>664471.23</v>
      </c>
      <c r="J37" s="39"/>
      <c r="K37" s="100"/>
    </row>
    <row r="38" spans="2:13" x14ac:dyDescent="0.25">
      <c r="B38" s="5"/>
      <c r="C38" s="5"/>
      <c r="D38" s="5"/>
      <c r="E38" s="5">
        <v>3111</v>
      </c>
      <c r="F38" s="5" t="s">
        <v>16</v>
      </c>
      <c r="G38" s="39">
        <v>529857.35</v>
      </c>
      <c r="H38" s="40">
        <f>1278092+626.57</f>
        <v>1278718.57</v>
      </c>
      <c r="I38" s="39">
        <v>664471.23</v>
      </c>
      <c r="J38" s="39"/>
      <c r="K38" s="100"/>
    </row>
    <row r="39" spans="2:13" x14ac:dyDescent="0.25">
      <c r="B39" s="5"/>
      <c r="C39" s="5"/>
      <c r="D39" s="5">
        <v>312</v>
      </c>
      <c r="E39" s="5"/>
      <c r="F39" s="5" t="s">
        <v>48</v>
      </c>
      <c r="G39" s="39">
        <f>G40</f>
        <v>22071.75</v>
      </c>
      <c r="H39" s="40">
        <f>H40</f>
        <v>55000</v>
      </c>
      <c r="I39" s="39">
        <f>I40</f>
        <v>26121.67</v>
      </c>
      <c r="J39" s="39"/>
      <c r="K39" s="100"/>
    </row>
    <row r="40" spans="2:13" x14ac:dyDescent="0.25">
      <c r="B40" s="5"/>
      <c r="C40" s="5"/>
      <c r="D40" s="5"/>
      <c r="E40" s="5">
        <v>3121</v>
      </c>
      <c r="F40" s="5" t="s">
        <v>48</v>
      </c>
      <c r="G40" s="39">
        <v>22071.75</v>
      </c>
      <c r="H40" s="40">
        <v>55000</v>
      </c>
      <c r="I40" s="39">
        <v>26121.67</v>
      </c>
      <c r="J40" s="39"/>
      <c r="K40" s="100"/>
    </row>
    <row r="41" spans="2:13" x14ac:dyDescent="0.25">
      <c r="B41" s="5"/>
      <c r="C41" s="5"/>
      <c r="D41" s="5">
        <v>313</v>
      </c>
      <c r="E41" s="5"/>
      <c r="F41" s="5" t="s">
        <v>49</v>
      </c>
      <c r="G41" s="39">
        <f>G42</f>
        <v>87426.41</v>
      </c>
      <c r="H41" s="40">
        <f>H42</f>
        <v>210988.57</v>
      </c>
      <c r="I41" s="39">
        <f>I42</f>
        <v>109637.78</v>
      </c>
      <c r="J41" s="39"/>
      <c r="K41" s="100"/>
    </row>
    <row r="42" spans="2:13" x14ac:dyDescent="0.25">
      <c r="B42" s="5"/>
      <c r="C42" s="5"/>
      <c r="D42" s="6"/>
      <c r="E42" s="5">
        <v>3132</v>
      </c>
      <c r="F42" s="5" t="s">
        <v>50</v>
      </c>
      <c r="G42" s="39">
        <v>87426.41</v>
      </c>
      <c r="H42" s="40">
        <f>210885.18+103.39</f>
        <v>210988.57</v>
      </c>
      <c r="I42" s="39">
        <v>109637.78</v>
      </c>
      <c r="J42" s="39"/>
      <c r="K42" s="100"/>
    </row>
    <row r="43" spans="2:13" x14ac:dyDescent="0.25">
      <c r="B43" s="5"/>
      <c r="C43" s="16">
        <v>32</v>
      </c>
      <c r="D43" s="119"/>
      <c r="E43" s="16"/>
      <c r="F43" s="120" t="s">
        <v>9</v>
      </c>
      <c r="G43" s="60">
        <f>G44+G49+G55+G64</f>
        <v>71631.569999999992</v>
      </c>
      <c r="H43" s="46">
        <f>H44+H49+H55+H64</f>
        <v>126507.9</v>
      </c>
      <c r="I43" s="60">
        <f>I44+I49+I55+I64</f>
        <v>74955.319999999992</v>
      </c>
      <c r="J43" s="60">
        <f t="shared" ref="J43" si="4">I43/G43*100</f>
        <v>104.6400630336596</v>
      </c>
      <c r="K43" s="60">
        <f>I43/H43*100</f>
        <v>59.249517223825542</v>
      </c>
      <c r="M43" s="105"/>
    </row>
    <row r="44" spans="2:13" x14ac:dyDescent="0.25">
      <c r="B44" s="5"/>
      <c r="C44" s="5"/>
      <c r="D44" s="5">
        <v>321</v>
      </c>
      <c r="E44" s="5"/>
      <c r="F44" s="5" t="s">
        <v>17</v>
      </c>
      <c r="G44" s="39">
        <f>G45+G46+G47+G48</f>
        <v>17186.239999999998</v>
      </c>
      <c r="H44" s="40">
        <f>H45+H46+H47+H48</f>
        <v>28650</v>
      </c>
      <c r="I44" s="39">
        <f>I45+I46+I47+I48</f>
        <v>14425.88</v>
      </c>
      <c r="J44" s="39"/>
      <c r="K44" s="100"/>
    </row>
    <row r="45" spans="2:13" x14ac:dyDescent="0.25">
      <c r="B45" s="5"/>
      <c r="C45" s="16"/>
      <c r="D45" s="5"/>
      <c r="E45" s="5">
        <v>3211</v>
      </c>
      <c r="F45" s="21" t="s">
        <v>18</v>
      </c>
      <c r="G45" s="39">
        <v>5582.66</v>
      </c>
      <c r="H45" s="40">
        <v>8100</v>
      </c>
      <c r="I45" s="39">
        <v>4137</v>
      </c>
      <c r="J45" s="39"/>
      <c r="K45" s="100"/>
    </row>
    <row r="46" spans="2:13" x14ac:dyDescent="0.25">
      <c r="B46" s="5"/>
      <c r="C46" s="16"/>
      <c r="D46" s="6"/>
      <c r="E46" s="5">
        <v>3212</v>
      </c>
      <c r="F46" s="5" t="s">
        <v>51</v>
      </c>
      <c r="G46" s="39">
        <v>11272.08</v>
      </c>
      <c r="H46" s="40">
        <v>19650</v>
      </c>
      <c r="I46" s="39">
        <v>9771.3799999999992</v>
      </c>
      <c r="J46" s="39"/>
      <c r="K46" s="100"/>
    </row>
    <row r="47" spans="2:13" x14ac:dyDescent="0.25">
      <c r="B47" s="5"/>
      <c r="C47" s="5"/>
      <c r="D47" s="6"/>
      <c r="E47" s="5">
        <v>3213</v>
      </c>
      <c r="F47" s="5" t="s">
        <v>52</v>
      </c>
      <c r="G47" s="39">
        <v>130</v>
      </c>
      <c r="H47" s="40">
        <v>450</v>
      </c>
      <c r="I47" s="39">
        <v>220</v>
      </c>
      <c r="J47" s="39"/>
      <c r="K47" s="100"/>
    </row>
    <row r="48" spans="2:13" x14ac:dyDescent="0.25">
      <c r="B48" s="5"/>
      <c r="C48" s="5"/>
      <c r="D48" s="6"/>
      <c r="E48" s="5">
        <v>3214</v>
      </c>
      <c r="F48" s="5" t="s">
        <v>53</v>
      </c>
      <c r="G48" s="39">
        <v>201.5</v>
      </c>
      <c r="H48" s="40">
        <v>450</v>
      </c>
      <c r="I48" s="39">
        <v>297.5</v>
      </c>
      <c r="J48" s="39"/>
      <c r="K48" s="100"/>
    </row>
    <row r="49" spans="2:11" x14ac:dyDescent="0.25">
      <c r="B49" s="5"/>
      <c r="C49" s="5"/>
      <c r="D49" s="5">
        <v>322</v>
      </c>
      <c r="E49" s="5"/>
      <c r="F49" s="5" t="s">
        <v>54</v>
      </c>
      <c r="G49" s="39">
        <f>G50+G51+G52+G53</f>
        <v>28178.209999999995</v>
      </c>
      <c r="H49" s="40">
        <f>H50+H51+H52+H53+H54</f>
        <v>56708.74</v>
      </c>
      <c r="I49" s="39">
        <f>I50+I51+I52+I53</f>
        <v>30455.629999999997</v>
      </c>
      <c r="J49" s="39"/>
      <c r="K49" s="100"/>
    </row>
    <row r="50" spans="2:11" x14ac:dyDescent="0.25">
      <c r="B50" s="5"/>
      <c r="C50" s="5"/>
      <c r="D50" s="5"/>
      <c r="E50" s="5">
        <v>3221</v>
      </c>
      <c r="F50" s="5" t="s">
        <v>81</v>
      </c>
      <c r="G50" s="39">
        <v>8027.3</v>
      </c>
      <c r="H50" s="40">
        <f>15460+13743.71</f>
        <v>29203.71</v>
      </c>
      <c r="I50" s="39">
        <f>10604.97+604.52</f>
        <v>11209.49</v>
      </c>
      <c r="J50" s="39"/>
      <c r="K50" s="100"/>
    </row>
    <row r="51" spans="2:11" x14ac:dyDescent="0.25">
      <c r="B51" s="5"/>
      <c r="C51" s="5"/>
      <c r="D51" s="5"/>
      <c r="E51" s="5">
        <v>3223</v>
      </c>
      <c r="F51" s="5" t="s">
        <v>55</v>
      </c>
      <c r="G51" s="39">
        <v>14289.21</v>
      </c>
      <c r="H51" s="40">
        <f>9500+7635.03+70</f>
        <v>17205.03</v>
      </c>
      <c r="I51" s="39">
        <f>5757.75+7635.03+30.01</f>
        <v>13422.789999999999</v>
      </c>
      <c r="J51" s="39"/>
      <c r="K51" s="100"/>
    </row>
    <row r="52" spans="2:11" x14ac:dyDescent="0.25">
      <c r="B52" s="5"/>
      <c r="C52" s="5"/>
      <c r="D52" s="5"/>
      <c r="E52" s="5">
        <v>3224</v>
      </c>
      <c r="F52" s="5" t="s">
        <v>56</v>
      </c>
      <c r="G52" s="39">
        <v>5792.19</v>
      </c>
      <c r="H52" s="40">
        <v>8400</v>
      </c>
      <c r="I52" s="39">
        <v>5209.93</v>
      </c>
      <c r="J52" s="39"/>
      <c r="K52" s="100"/>
    </row>
    <row r="53" spans="2:11" x14ac:dyDescent="0.25">
      <c r="B53" s="5"/>
      <c r="C53" s="5"/>
      <c r="D53" s="5"/>
      <c r="E53" s="5">
        <v>3225</v>
      </c>
      <c r="F53" s="5" t="s">
        <v>57</v>
      </c>
      <c r="G53" s="39">
        <v>69.510000000000005</v>
      </c>
      <c r="H53" s="40">
        <v>1000</v>
      </c>
      <c r="I53" s="39">
        <v>613.41999999999996</v>
      </c>
      <c r="J53" s="39"/>
      <c r="K53" s="100"/>
    </row>
    <row r="54" spans="2:11" x14ac:dyDescent="0.25">
      <c r="B54" s="5"/>
      <c r="C54" s="5"/>
      <c r="D54" s="5"/>
      <c r="E54" s="5">
        <v>3227</v>
      </c>
      <c r="F54" s="5" t="s">
        <v>58</v>
      </c>
      <c r="G54" s="39"/>
      <c r="H54" s="40">
        <v>900</v>
      </c>
      <c r="I54" s="39"/>
      <c r="J54" s="39"/>
      <c r="K54" s="100"/>
    </row>
    <row r="55" spans="2:11" x14ac:dyDescent="0.25">
      <c r="B55" s="5"/>
      <c r="C55" s="5"/>
      <c r="D55" s="5">
        <v>323</v>
      </c>
      <c r="E55" s="5"/>
      <c r="F55" s="5" t="s">
        <v>85</v>
      </c>
      <c r="G55" s="39">
        <f>G56+G57+G59+G60+G61+G62+G63</f>
        <v>24286.09</v>
      </c>
      <c r="H55" s="40">
        <f>H56+H57+H59+H60+H61+H62+H63</f>
        <v>37005.879999999997</v>
      </c>
      <c r="I55" s="39">
        <f>I56+I57+I58+I59+I60+I62+I63</f>
        <v>27644.53</v>
      </c>
      <c r="J55" s="39"/>
      <c r="K55" s="100"/>
    </row>
    <row r="56" spans="2:11" x14ac:dyDescent="0.25">
      <c r="B56" s="5"/>
      <c r="C56" s="5"/>
      <c r="D56" s="5"/>
      <c r="E56" s="5">
        <v>3231</v>
      </c>
      <c r="F56" s="5" t="s">
        <v>59</v>
      </c>
      <c r="G56" s="39">
        <v>845.07</v>
      </c>
      <c r="H56" s="40">
        <v>1750</v>
      </c>
      <c r="I56" s="39">
        <v>855.63</v>
      </c>
      <c r="J56" s="39"/>
      <c r="K56" s="100"/>
    </row>
    <row r="57" spans="2:11" x14ac:dyDescent="0.25">
      <c r="B57" s="5"/>
      <c r="C57" s="5"/>
      <c r="D57" s="5"/>
      <c r="E57" s="5">
        <v>3232</v>
      </c>
      <c r="F57" s="5" t="s">
        <v>60</v>
      </c>
      <c r="G57" s="39">
        <v>2706.25</v>
      </c>
      <c r="H57" s="40">
        <v>3500</v>
      </c>
      <c r="I57" s="39">
        <v>380.46</v>
      </c>
      <c r="J57" s="39"/>
      <c r="K57" s="100"/>
    </row>
    <row r="58" spans="2:11" x14ac:dyDescent="0.25">
      <c r="B58" s="5"/>
      <c r="C58" s="5"/>
      <c r="D58" s="5"/>
      <c r="E58" s="5">
        <v>3233</v>
      </c>
      <c r="F58" s="5" t="s">
        <v>187</v>
      </c>
      <c r="G58" s="39"/>
      <c r="H58" s="40"/>
      <c r="I58" s="39">
        <v>920</v>
      </c>
      <c r="J58" s="39"/>
      <c r="K58" s="100"/>
    </row>
    <row r="59" spans="2:11" x14ac:dyDescent="0.25">
      <c r="B59" s="5"/>
      <c r="C59" s="5"/>
      <c r="D59" s="5"/>
      <c r="E59" s="5">
        <v>3234</v>
      </c>
      <c r="F59" s="5" t="s">
        <v>82</v>
      </c>
      <c r="G59" s="39">
        <v>3881.85</v>
      </c>
      <c r="H59" s="40">
        <v>7400</v>
      </c>
      <c r="I59" s="39">
        <v>3752.83</v>
      </c>
      <c r="J59" s="39"/>
      <c r="K59" s="100"/>
    </row>
    <row r="60" spans="2:11" x14ac:dyDescent="0.25">
      <c r="B60" s="5"/>
      <c r="C60" s="5"/>
      <c r="D60" s="5"/>
      <c r="E60" s="5">
        <v>3236</v>
      </c>
      <c r="F60" s="5" t="s">
        <v>61</v>
      </c>
      <c r="G60" s="39">
        <v>2707.59</v>
      </c>
      <c r="H60" s="40">
        <v>2720</v>
      </c>
      <c r="I60" s="39">
        <v>2720</v>
      </c>
      <c r="J60" s="39"/>
      <c r="K60" s="100"/>
    </row>
    <row r="61" spans="2:11" x14ac:dyDescent="0.25">
      <c r="B61" s="5"/>
      <c r="C61" s="5"/>
      <c r="D61" s="5"/>
      <c r="E61" s="5">
        <v>3237</v>
      </c>
      <c r="F61" s="5" t="s">
        <v>62</v>
      </c>
      <c r="G61" s="39">
        <v>182.59</v>
      </c>
      <c r="H61" s="40">
        <v>185</v>
      </c>
      <c r="I61" s="39"/>
      <c r="J61" s="39"/>
      <c r="K61" s="100"/>
    </row>
    <row r="62" spans="2:11" x14ac:dyDescent="0.25">
      <c r="B62" s="5"/>
      <c r="C62" s="5"/>
      <c r="D62" s="5"/>
      <c r="E62" s="5">
        <v>3238</v>
      </c>
      <c r="F62" s="5" t="s">
        <v>63</v>
      </c>
      <c r="G62" s="39">
        <v>5114.78</v>
      </c>
      <c r="H62" s="40">
        <v>11000</v>
      </c>
      <c r="I62" s="39">
        <v>8750.75</v>
      </c>
      <c r="J62" s="39"/>
      <c r="K62" s="100"/>
    </row>
    <row r="63" spans="2:11" x14ac:dyDescent="0.25">
      <c r="B63" s="5"/>
      <c r="C63" s="5"/>
      <c r="D63" s="5"/>
      <c r="E63" s="5">
        <v>3239</v>
      </c>
      <c r="F63" s="5" t="s">
        <v>64</v>
      </c>
      <c r="G63" s="39">
        <v>8847.9599999999991</v>
      </c>
      <c r="H63" s="40">
        <v>10450.879999999999</v>
      </c>
      <c r="I63" s="39">
        <v>10264.86</v>
      </c>
      <c r="J63" s="39"/>
      <c r="K63" s="100"/>
    </row>
    <row r="64" spans="2:11" x14ac:dyDescent="0.25">
      <c r="B64" s="5"/>
      <c r="C64" s="5"/>
      <c r="D64" s="5">
        <v>329</v>
      </c>
      <c r="E64" s="5"/>
      <c r="F64" s="5" t="s">
        <v>69</v>
      </c>
      <c r="G64" s="39">
        <f>G65+G66+G68+G69</f>
        <v>1981.03</v>
      </c>
      <c r="H64" s="40">
        <f>H66+H67+H68+H69</f>
        <v>4143.28</v>
      </c>
      <c r="I64" s="39">
        <f>I65+I66+I67+I68+I69</f>
        <v>2429.2800000000002</v>
      </c>
      <c r="J64" s="39"/>
      <c r="K64" s="100"/>
    </row>
    <row r="65" spans="2:11" ht="25.5" x14ac:dyDescent="0.25">
      <c r="B65" s="5"/>
      <c r="C65" s="5"/>
      <c r="D65" s="5"/>
      <c r="E65" s="5">
        <v>3291</v>
      </c>
      <c r="F65" s="21" t="s">
        <v>65</v>
      </c>
      <c r="G65" s="39">
        <v>100</v>
      </c>
      <c r="H65" s="40"/>
      <c r="I65" s="39">
        <v>140</v>
      </c>
      <c r="J65" s="39"/>
      <c r="K65" s="100"/>
    </row>
    <row r="66" spans="2:11" x14ac:dyDescent="0.25">
      <c r="B66" s="5"/>
      <c r="C66" s="5"/>
      <c r="D66" s="5"/>
      <c r="E66" s="5">
        <v>3292</v>
      </c>
      <c r="F66" s="5" t="s">
        <v>66</v>
      </c>
      <c r="G66" s="39">
        <v>1521.46</v>
      </c>
      <c r="H66" s="40">
        <v>2641.46</v>
      </c>
      <c r="I66" s="39">
        <v>1521.46</v>
      </c>
      <c r="J66" s="39"/>
      <c r="K66" s="100"/>
    </row>
    <row r="67" spans="2:11" x14ac:dyDescent="0.25">
      <c r="B67" s="5"/>
      <c r="C67" s="5"/>
      <c r="D67" s="5"/>
      <c r="E67" s="5">
        <v>3293</v>
      </c>
      <c r="F67" s="5" t="s">
        <v>67</v>
      </c>
      <c r="G67" s="39"/>
      <c r="H67" s="40">
        <v>660</v>
      </c>
      <c r="I67" s="39">
        <v>163.92</v>
      </c>
      <c r="J67" s="39"/>
      <c r="K67" s="100"/>
    </row>
    <row r="68" spans="2:11" x14ac:dyDescent="0.25">
      <c r="B68" s="5"/>
      <c r="C68" s="5"/>
      <c r="D68" s="5"/>
      <c r="E68" s="5">
        <v>3294</v>
      </c>
      <c r="F68" s="5" t="s">
        <v>68</v>
      </c>
      <c r="G68" s="39">
        <v>35</v>
      </c>
      <c r="H68" s="40">
        <v>40</v>
      </c>
      <c r="I68" s="39">
        <v>40</v>
      </c>
      <c r="J68" s="39"/>
      <c r="K68" s="100"/>
    </row>
    <row r="69" spans="2:11" x14ac:dyDescent="0.25">
      <c r="B69" s="5"/>
      <c r="C69" s="5"/>
      <c r="D69" s="5"/>
      <c r="E69" s="5">
        <v>3299</v>
      </c>
      <c r="F69" s="5" t="s">
        <v>69</v>
      </c>
      <c r="G69" s="39">
        <v>324.57</v>
      </c>
      <c r="H69" s="40">
        <v>801.82</v>
      </c>
      <c r="I69" s="39">
        <v>563.9</v>
      </c>
      <c r="J69" s="39"/>
      <c r="K69" s="100"/>
    </row>
    <row r="70" spans="2:11" x14ac:dyDescent="0.25">
      <c r="B70" s="5"/>
      <c r="C70" s="16">
        <v>34</v>
      </c>
      <c r="D70" s="16"/>
      <c r="E70" s="16"/>
      <c r="F70" s="16" t="s">
        <v>70</v>
      </c>
      <c r="G70" s="60">
        <f t="shared" ref="G70:H71" si="5">G71</f>
        <v>345.68</v>
      </c>
      <c r="H70" s="46">
        <f t="shared" si="5"/>
        <v>750</v>
      </c>
      <c r="I70" s="60">
        <f>I71</f>
        <v>364.64</v>
      </c>
      <c r="J70" s="60">
        <f>I70/G70*100</f>
        <v>105.48484147188151</v>
      </c>
      <c r="K70" s="60">
        <f>I70/H70*100</f>
        <v>48.618666666666662</v>
      </c>
    </row>
    <row r="71" spans="2:11" x14ac:dyDescent="0.25">
      <c r="B71" s="5"/>
      <c r="C71" s="5"/>
      <c r="D71" s="5">
        <v>343</v>
      </c>
      <c r="E71" s="5"/>
      <c r="F71" s="5" t="s">
        <v>71</v>
      </c>
      <c r="G71" s="39">
        <f t="shared" si="5"/>
        <v>345.68</v>
      </c>
      <c r="H71" s="40">
        <f>H72</f>
        <v>750</v>
      </c>
      <c r="I71" s="39">
        <v>364.64</v>
      </c>
      <c r="J71" s="39"/>
      <c r="K71" s="100"/>
    </row>
    <row r="72" spans="2:11" x14ac:dyDescent="0.25">
      <c r="B72" s="5"/>
      <c r="C72" s="5"/>
      <c r="D72" s="5"/>
      <c r="E72" s="5">
        <v>3431</v>
      </c>
      <c r="F72" s="5" t="s">
        <v>72</v>
      </c>
      <c r="G72" s="39">
        <v>345.68</v>
      </c>
      <c r="H72" s="40">
        <v>750</v>
      </c>
      <c r="I72" s="39">
        <v>364.64</v>
      </c>
      <c r="J72" s="39"/>
      <c r="K72" s="100"/>
    </row>
    <row r="73" spans="2:11" x14ac:dyDescent="0.25">
      <c r="B73" s="5"/>
      <c r="C73" s="16">
        <v>36</v>
      </c>
      <c r="D73" s="16"/>
      <c r="E73" s="16"/>
      <c r="F73" s="16" t="s">
        <v>188</v>
      </c>
      <c r="G73" s="60"/>
      <c r="H73" s="46"/>
      <c r="I73" s="60">
        <f>I74</f>
        <v>800</v>
      </c>
      <c r="J73" s="60"/>
      <c r="K73" s="60"/>
    </row>
    <row r="74" spans="2:11" x14ac:dyDescent="0.25">
      <c r="B74" s="5"/>
      <c r="C74" s="5"/>
      <c r="D74" s="5">
        <v>369</v>
      </c>
      <c r="E74" s="5"/>
      <c r="F74" s="5" t="s">
        <v>189</v>
      </c>
      <c r="G74" s="39"/>
      <c r="H74" s="40"/>
      <c r="I74" s="39">
        <f>I75</f>
        <v>800</v>
      </c>
      <c r="J74" s="39"/>
      <c r="K74" s="100"/>
    </row>
    <row r="75" spans="2:11" x14ac:dyDescent="0.25">
      <c r="B75" s="5"/>
      <c r="C75" s="5"/>
      <c r="D75" s="5"/>
      <c r="E75" s="5">
        <v>3691</v>
      </c>
      <c r="F75" s="5" t="s">
        <v>190</v>
      </c>
      <c r="G75" s="39"/>
      <c r="H75" s="40"/>
      <c r="I75" s="39">
        <v>800</v>
      </c>
      <c r="J75" s="39"/>
      <c r="K75" s="100"/>
    </row>
    <row r="76" spans="2:11" x14ac:dyDescent="0.25">
      <c r="B76" s="5"/>
      <c r="C76" s="16">
        <v>38</v>
      </c>
      <c r="D76" s="16"/>
      <c r="E76" s="16"/>
      <c r="F76" s="16" t="s">
        <v>78</v>
      </c>
      <c r="G76" s="60">
        <f t="shared" ref="G76:H77" si="6">G77</f>
        <v>31.5</v>
      </c>
      <c r="H76" s="46">
        <f t="shared" si="6"/>
        <v>45</v>
      </c>
      <c r="I76" s="60">
        <f>I77</f>
        <v>26.4</v>
      </c>
      <c r="J76" s="60">
        <f>I76/G76*100</f>
        <v>83.809523809523796</v>
      </c>
      <c r="K76" s="60">
        <f>I76/H76*100</f>
        <v>58.666666666666664</v>
      </c>
    </row>
    <row r="77" spans="2:11" x14ac:dyDescent="0.25">
      <c r="B77" s="5"/>
      <c r="C77" s="5"/>
      <c r="D77" s="5">
        <v>381</v>
      </c>
      <c r="E77" s="5"/>
      <c r="F77" s="5" t="s">
        <v>79</v>
      </c>
      <c r="G77" s="39">
        <f t="shared" si="6"/>
        <v>31.5</v>
      </c>
      <c r="H77" s="40">
        <f>H78</f>
        <v>45</v>
      </c>
      <c r="I77" s="39">
        <v>26.4</v>
      </c>
      <c r="J77" s="39"/>
      <c r="K77" s="100"/>
    </row>
    <row r="78" spans="2:11" x14ac:dyDescent="0.25">
      <c r="B78" s="5"/>
      <c r="C78" s="5"/>
      <c r="D78" s="5"/>
      <c r="E78" s="5">
        <v>3812</v>
      </c>
      <c r="F78" s="5" t="s">
        <v>80</v>
      </c>
      <c r="G78" s="39">
        <v>31.5</v>
      </c>
      <c r="H78" s="40">
        <v>45</v>
      </c>
      <c r="I78" s="39">
        <v>26.4</v>
      </c>
      <c r="J78" s="39"/>
      <c r="K78" s="100"/>
    </row>
    <row r="79" spans="2:11" x14ac:dyDescent="0.25">
      <c r="B79" s="7">
        <v>4</v>
      </c>
      <c r="C79" s="8"/>
      <c r="D79" s="8"/>
      <c r="E79" s="8"/>
      <c r="F79" s="15" t="s">
        <v>5</v>
      </c>
      <c r="G79" s="60">
        <f>G80</f>
        <v>31.4</v>
      </c>
      <c r="H79" s="46">
        <f>H80</f>
        <v>22320</v>
      </c>
      <c r="I79" s="60">
        <f>I80</f>
        <v>11015.05</v>
      </c>
      <c r="J79" s="60">
        <f>I79/G79*100</f>
        <v>35079.77707006369</v>
      </c>
      <c r="K79" s="60">
        <f>I79/H79*100</f>
        <v>49.350582437275982</v>
      </c>
    </row>
    <row r="80" spans="2:11" x14ac:dyDescent="0.25">
      <c r="B80" s="9"/>
      <c r="C80" s="4">
        <v>42</v>
      </c>
      <c r="D80" s="16"/>
      <c r="E80" s="16"/>
      <c r="F80" s="16" t="s">
        <v>162</v>
      </c>
      <c r="G80" s="60">
        <f>G83</f>
        <v>31.4</v>
      </c>
      <c r="H80" s="46">
        <f>H81+H83</f>
        <v>22320</v>
      </c>
      <c r="I80" s="60">
        <f>I81+I83</f>
        <v>11015.05</v>
      </c>
      <c r="J80" s="60">
        <f>I80/G80*100</f>
        <v>35079.77707006369</v>
      </c>
      <c r="K80" s="60">
        <f>I80/H80*100</f>
        <v>49.350582437275982</v>
      </c>
    </row>
    <row r="81" spans="2:11" x14ac:dyDescent="0.25">
      <c r="B81" s="9"/>
      <c r="C81" s="9"/>
      <c r="D81" s="5">
        <v>422</v>
      </c>
      <c r="E81" s="5"/>
      <c r="F81" s="5" t="s">
        <v>74</v>
      </c>
      <c r="G81" s="39"/>
      <c r="H81" s="40">
        <f>H82</f>
        <v>21370</v>
      </c>
      <c r="I81" s="39">
        <f>I82</f>
        <v>10770</v>
      </c>
      <c r="J81" s="39"/>
      <c r="K81" s="100"/>
    </row>
    <row r="82" spans="2:11" x14ac:dyDescent="0.25">
      <c r="B82" s="9"/>
      <c r="C82" s="9"/>
      <c r="D82" s="5"/>
      <c r="E82" s="5">
        <v>4221</v>
      </c>
      <c r="F82" s="5" t="s">
        <v>75</v>
      </c>
      <c r="G82" s="39"/>
      <c r="H82" s="40">
        <v>21370</v>
      </c>
      <c r="I82" s="39">
        <v>10770</v>
      </c>
      <c r="J82" s="39"/>
      <c r="K82" s="100"/>
    </row>
    <row r="83" spans="2:11" x14ac:dyDescent="0.25">
      <c r="B83" s="9"/>
      <c r="C83" s="9"/>
      <c r="D83" s="5">
        <v>424</v>
      </c>
      <c r="E83" s="5"/>
      <c r="F83" s="5" t="s">
        <v>76</v>
      </c>
      <c r="G83" s="39">
        <f>G84</f>
        <v>31.4</v>
      </c>
      <c r="H83" s="40">
        <f>H84</f>
        <v>950</v>
      </c>
      <c r="I83" s="39">
        <f>I84</f>
        <v>245.05</v>
      </c>
      <c r="J83" s="39"/>
      <c r="K83" s="100"/>
    </row>
    <row r="84" spans="2:11" x14ac:dyDescent="0.25">
      <c r="B84" s="83"/>
      <c r="C84" s="83"/>
      <c r="D84" s="82"/>
      <c r="E84" s="82">
        <v>4241</v>
      </c>
      <c r="F84" s="82" t="s">
        <v>77</v>
      </c>
      <c r="G84" s="85">
        <v>31.4</v>
      </c>
      <c r="H84" s="84">
        <v>950</v>
      </c>
      <c r="I84" s="85">
        <v>245.05</v>
      </c>
      <c r="J84" s="85"/>
      <c r="K84" s="100"/>
    </row>
    <row r="85" spans="2:11" ht="18" customHeight="1" x14ac:dyDescent="0.25">
      <c r="B85" s="47"/>
      <c r="C85" s="47"/>
      <c r="D85" s="47"/>
      <c r="E85" s="47"/>
      <c r="F85" s="7" t="s">
        <v>19</v>
      </c>
      <c r="G85" s="60">
        <f>G35+G79</f>
        <v>711395.66</v>
      </c>
      <c r="H85" s="60">
        <f>H79+H35</f>
        <v>1694330.04</v>
      </c>
      <c r="I85" s="60">
        <f>I35+I79</f>
        <v>887392.09000000008</v>
      </c>
      <c r="J85" s="102">
        <f>I85/G85*100</f>
        <v>124.73959849572319</v>
      </c>
      <c r="K85" s="60">
        <f>I85/H85*100</f>
        <v>52.374216891060968</v>
      </c>
    </row>
    <row r="86" spans="2:11" ht="18" customHeight="1" x14ac:dyDescent="0.25">
      <c r="B86" s="47"/>
      <c r="C86" s="47"/>
      <c r="D86" s="47"/>
      <c r="E86" s="47"/>
      <c r="F86" s="4" t="s">
        <v>145</v>
      </c>
      <c r="G86" s="60">
        <f>G31-G85</f>
        <v>-2379.2399999998743</v>
      </c>
      <c r="H86" s="60"/>
      <c r="I86" s="60">
        <f>I31-I85</f>
        <v>-111694.47000000009</v>
      </c>
      <c r="J86" s="39"/>
      <c r="K86" s="55"/>
    </row>
    <row r="87" spans="2:11" x14ac:dyDescent="0.25">
      <c r="F87" s="27"/>
      <c r="G87" s="38"/>
      <c r="H87" s="38"/>
    </row>
    <row r="88" spans="2:11" x14ac:dyDescent="0.25">
      <c r="G88" s="38"/>
      <c r="H88" s="38"/>
    </row>
    <row r="89" spans="2:11" x14ac:dyDescent="0.25">
      <c r="G89" s="38"/>
      <c r="H89" s="38"/>
    </row>
    <row r="90" spans="2:11" x14ac:dyDescent="0.25">
      <c r="G90" s="38"/>
      <c r="H90" s="38"/>
    </row>
    <row r="91" spans="2:11" x14ac:dyDescent="0.25">
      <c r="G91" s="38"/>
      <c r="H91" s="38"/>
    </row>
    <row r="92" spans="2:11" x14ac:dyDescent="0.25">
      <c r="G92" s="38"/>
      <c r="H92" s="38"/>
    </row>
    <row r="93" spans="2:11" x14ac:dyDescent="0.25">
      <c r="G93" s="38"/>
      <c r="H93" s="38"/>
    </row>
    <row r="94" spans="2:11" x14ac:dyDescent="0.25">
      <c r="G94" s="38"/>
      <c r="H94" s="38"/>
    </row>
    <row r="95" spans="2:11" x14ac:dyDescent="0.25">
      <c r="G95" s="38"/>
      <c r="H95" s="38"/>
    </row>
    <row r="96" spans="2:11" x14ac:dyDescent="0.25">
      <c r="G96" s="38"/>
      <c r="H96" s="38"/>
    </row>
    <row r="97" spans="7:8" x14ac:dyDescent="0.25">
      <c r="G97" s="38"/>
      <c r="H97" s="38"/>
    </row>
    <row r="98" spans="7:8" x14ac:dyDescent="0.25">
      <c r="G98" s="38"/>
      <c r="H98" s="38"/>
    </row>
    <row r="99" spans="7:8" x14ac:dyDescent="0.25">
      <c r="G99" s="38"/>
      <c r="H99" s="38"/>
    </row>
    <row r="100" spans="7:8" x14ac:dyDescent="0.25">
      <c r="G100" s="38"/>
      <c r="H100" s="38"/>
    </row>
    <row r="101" spans="7:8" x14ac:dyDescent="0.25">
      <c r="G101" s="38"/>
      <c r="H101" s="38"/>
    </row>
    <row r="102" spans="7:8" x14ac:dyDescent="0.25">
      <c r="G102" s="38"/>
      <c r="H102" s="38"/>
    </row>
    <row r="103" spans="7:8" x14ac:dyDescent="0.25">
      <c r="G103" s="38"/>
      <c r="H103" s="38"/>
    </row>
    <row r="104" spans="7:8" x14ac:dyDescent="0.25">
      <c r="G104" s="38"/>
      <c r="H104" s="38"/>
    </row>
    <row r="105" spans="7:8" x14ac:dyDescent="0.25">
      <c r="G105" s="38"/>
      <c r="H105" s="38"/>
    </row>
    <row r="106" spans="7:8" x14ac:dyDescent="0.25">
      <c r="G106" s="38"/>
      <c r="H106" s="38"/>
    </row>
    <row r="107" spans="7:8" x14ac:dyDescent="0.25">
      <c r="G107" s="38"/>
      <c r="H107" s="38"/>
    </row>
    <row r="108" spans="7:8" x14ac:dyDescent="0.25">
      <c r="G108" s="38"/>
      <c r="H108" s="38"/>
    </row>
    <row r="109" spans="7:8" x14ac:dyDescent="0.25">
      <c r="G109" s="38"/>
      <c r="H109" s="38"/>
    </row>
    <row r="110" spans="7:8" x14ac:dyDescent="0.25">
      <c r="G110" s="38"/>
      <c r="H110" s="38"/>
    </row>
    <row r="111" spans="7:8" x14ac:dyDescent="0.25">
      <c r="G111" s="38"/>
      <c r="H111" s="38"/>
    </row>
    <row r="112" spans="7:8" x14ac:dyDescent="0.25">
      <c r="G112" s="38"/>
      <c r="H112" s="38"/>
    </row>
    <row r="113" spans="7:8" x14ac:dyDescent="0.25">
      <c r="G113" s="38"/>
      <c r="H113" s="38"/>
    </row>
    <row r="114" spans="7:8" x14ac:dyDescent="0.25">
      <c r="G114" s="38"/>
      <c r="H114" s="38"/>
    </row>
    <row r="115" spans="7:8" x14ac:dyDescent="0.25">
      <c r="G115" s="38"/>
      <c r="H115" s="38"/>
    </row>
    <row r="116" spans="7:8" x14ac:dyDescent="0.25">
      <c r="G116" s="38"/>
      <c r="H116" s="38"/>
    </row>
    <row r="117" spans="7:8" x14ac:dyDescent="0.25">
      <c r="G117" s="38"/>
      <c r="H117" s="38"/>
    </row>
    <row r="118" spans="7:8" x14ac:dyDescent="0.25">
      <c r="G118" s="38"/>
      <c r="H118" s="38"/>
    </row>
    <row r="119" spans="7:8" x14ac:dyDescent="0.25">
      <c r="G119" s="38"/>
      <c r="H119" s="38"/>
    </row>
    <row r="120" spans="7:8" x14ac:dyDescent="0.25">
      <c r="G120" s="38"/>
      <c r="H120" s="38"/>
    </row>
    <row r="121" spans="7:8" x14ac:dyDescent="0.25">
      <c r="G121" s="38"/>
      <c r="H121" s="38"/>
    </row>
    <row r="122" spans="7:8" x14ac:dyDescent="0.25">
      <c r="G122" s="38"/>
      <c r="H122" s="38"/>
    </row>
    <row r="123" spans="7:8" x14ac:dyDescent="0.25">
      <c r="G123" s="38"/>
      <c r="H123" s="38"/>
    </row>
    <row r="124" spans="7:8" x14ac:dyDescent="0.25">
      <c r="G124" s="38"/>
      <c r="H124" s="38"/>
    </row>
    <row r="125" spans="7:8" x14ac:dyDescent="0.25">
      <c r="G125" s="38"/>
      <c r="H125" s="38"/>
    </row>
    <row r="126" spans="7:8" x14ac:dyDescent="0.25">
      <c r="G126" s="38"/>
      <c r="H126" s="38"/>
    </row>
    <row r="127" spans="7:8" x14ac:dyDescent="0.25">
      <c r="G127" s="38"/>
      <c r="H127" s="38"/>
    </row>
    <row r="128" spans="7:8" x14ac:dyDescent="0.25">
      <c r="G128" s="38"/>
      <c r="H128" s="38"/>
    </row>
    <row r="129" spans="7:8" x14ac:dyDescent="0.25">
      <c r="G129" s="38"/>
      <c r="H129" s="38"/>
    </row>
    <row r="130" spans="7:8" x14ac:dyDescent="0.25">
      <c r="G130" s="38"/>
      <c r="H130" s="38"/>
    </row>
    <row r="131" spans="7:8" x14ac:dyDescent="0.25">
      <c r="G131" s="38"/>
      <c r="H131" s="38"/>
    </row>
    <row r="132" spans="7:8" x14ac:dyDescent="0.25">
      <c r="G132" s="38"/>
      <c r="H132" s="38"/>
    </row>
    <row r="133" spans="7:8" x14ac:dyDescent="0.25">
      <c r="G133" s="38"/>
      <c r="H133" s="38"/>
    </row>
    <row r="134" spans="7:8" x14ac:dyDescent="0.25">
      <c r="G134" s="38"/>
      <c r="H134" s="38"/>
    </row>
    <row r="135" spans="7:8" x14ac:dyDescent="0.25">
      <c r="G135" s="38"/>
      <c r="H135" s="38"/>
    </row>
    <row r="136" spans="7:8" x14ac:dyDescent="0.25">
      <c r="G136" s="38"/>
      <c r="H136" s="38"/>
    </row>
    <row r="137" spans="7:8" x14ac:dyDescent="0.25">
      <c r="G137" s="38"/>
      <c r="H137" s="38"/>
    </row>
    <row r="138" spans="7:8" x14ac:dyDescent="0.25">
      <c r="G138" s="38"/>
      <c r="H138" s="38"/>
    </row>
    <row r="139" spans="7:8" x14ac:dyDescent="0.25">
      <c r="G139" s="38"/>
      <c r="H139" s="38"/>
    </row>
    <row r="140" spans="7:8" x14ac:dyDescent="0.25">
      <c r="G140" s="38"/>
      <c r="H140" s="38"/>
    </row>
    <row r="141" spans="7:8" x14ac:dyDescent="0.25">
      <c r="G141" s="38"/>
      <c r="H141" s="38"/>
    </row>
    <row r="142" spans="7:8" x14ac:dyDescent="0.25">
      <c r="G142" s="38"/>
      <c r="H142" s="38"/>
    </row>
    <row r="143" spans="7:8" x14ac:dyDescent="0.25">
      <c r="G143" s="38"/>
      <c r="H143" s="38"/>
    </row>
    <row r="144" spans="7:8" x14ac:dyDescent="0.25">
      <c r="G144" s="38"/>
      <c r="H144" s="38"/>
    </row>
    <row r="145" spans="7:8" x14ac:dyDescent="0.25">
      <c r="G145" s="38"/>
      <c r="H145" s="38"/>
    </row>
    <row r="146" spans="7:8" x14ac:dyDescent="0.25">
      <c r="G146" s="38"/>
      <c r="H146" s="38"/>
    </row>
    <row r="147" spans="7:8" x14ac:dyDescent="0.25">
      <c r="G147" s="38"/>
      <c r="H147" s="38"/>
    </row>
    <row r="148" spans="7:8" x14ac:dyDescent="0.25">
      <c r="G148" s="38"/>
      <c r="H148" s="38"/>
    </row>
    <row r="149" spans="7:8" x14ac:dyDescent="0.25">
      <c r="G149" s="38"/>
      <c r="H149" s="38"/>
    </row>
    <row r="150" spans="7:8" x14ac:dyDescent="0.25">
      <c r="G150" s="38"/>
      <c r="H150" s="38"/>
    </row>
    <row r="151" spans="7:8" x14ac:dyDescent="0.25">
      <c r="G151" s="38"/>
      <c r="H151" s="38"/>
    </row>
    <row r="152" spans="7:8" x14ac:dyDescent="0.25">
      <c r="G152" s="38"/>
      <c r="H152" s="38"/>
    </row>
    <row r="153" spans="7:8" x14ac:dyDescent="0.25">
      <c r="G153" s="38"/>
      <c r="H153" s="38"/>
    </row>
    <row r="154" spans="7:8" x14ac:dyDescent="0.25">
      <c r="G154" s="38"/>
      <c r="H154" s="38"/>
    </row>
    <row r="155" spans="7:8" x14ac:dyDescent="0.25">
      <c r="G155" s="38"/>
      <c r="H155" s="38"/>
    </row>
    <row r="156" spans="7:8" x14ac:dyDescent="0.25">
      <c r="G156" s="38"/>
      <c r="H156" s="38"/>
    </row>
    <row r="157" spans="7:8" x14ac:dyDescent="0.25">
      <c r="G157" s="38"/>
      <c r="H157" s="38"/>
    </row>
    <row r="158" spans="7:8" x14ac:dyDescent="0.25">
      <c r="G158" s="38"/>
      <c r="H158" s="38"/>
    </row>
    <row r="159" spans="7:8" x14ac:dyDescent="0.25">
      <c r="G159" s="38"/>
      <c r="H159" s="38"/>
    </row>
    <row r="160" spans="7:8" x14ac:dyDescent="0.25">
      <c r="G160" s="38"/>
      <c r="H160" s="38"/>
    </row>
    <row r="161" spans="7:8" x14ac:dyDescent="0.25">
      <c r="G161" s="38"/>
      <c r="H161" s="38"/>
    </row>
    <row r="162" spans="7:8" x14ac:dyDescent="0.25">
      <c r="G162" s="38"/>
      <c r="H162" s="38"/>
    </row>
    <row r="163" spans="7:8" x14ac:dyDescent="0.25">
      <c r="G163" s="38"/>
      <c r="H163" s="38"/>
    </row>
    <row r="164" spans="7:8" x14ac:dyDescent="0.25">
      <c r="G164" s="38"/>
      <c r="H164" s="38"/>
    </row>
    <row r="165" spans="7:8" x14ac:dyDescent="0.25">
      <c r="G165" s="38"/>
      <c r="H165" s="38"/>
    </row>
    <row r="166" spans="7:8" x14ac:dyDescent="0.25">
      <c r="G166" s="38"/>
      <c r="H166" s="38"/>
    </row>
    <row r="167" spans="7:8" x14ac:dyDescent="0.25">
      <c r="G167" s="38"/>
      <c r="H167" s="38"/>
    </row>
    <row r="168" spans="7:8" x14ac:dyDescent="0.25">
      <c r="G168" s="38"/>
      <c r="H168" s="38"/>
    </row>
    <row r="169" spans="7:8" x14ac:dyDescent="0.25">
      <c r="G169" s="38"/>
      <c r="H169" s="38"/>
    </row>
    <row r="170" spans="7:8" x14ac:dyDescent="0.25">
      <c r="G170" s="38"/>
      <c r="H170" s="38"/>
    </row>
    <row r="171" spans="7:8" x14ac:dyDescent="0.25">
      <c r="G171" s="38"/>
      <c r="H171" s="38"/>
    </row>
    <row r="172" spans="7:8" x14ac:dyDescent="0.25">
      <c r="G172" s="38"/>
      <c r="H172" s="38"/>
    </row>
    <row r="173" spans="7:8" x14ac:dyDescent="0.25">
      <c r="G173" s="38"/>
      <c r="H173" s="38"/>
    </row>
    <row r="174" spans="7:8" x14ac:dyDescent="0.25">
      <c r="G174" s="38"/>
      <c r="H174" s="38"/>
    </row>
    <row r="175" spans="7:8" x14ac:dyDescent="0.25">
      <c r="G175" s="38"/>
      <c r="H175" s="38"/>
    </row>
    <row r="176" spans="7:8" x14ac:dyDescent="0.25">
      <c r="G176" s="38"/>
      <c r="H176" s="38"/>
    </row>
    <row r="177" spans="7:8" x14ac:dyDescent="0.25">
      <c r="G177" s="38"/>
      <c r="H177" s="38"/>
    </row>
    <row r="178" spans="7:8" x14ac:dyDescent="0.25">
      <c r="G178" s="38"/>
      <c r="H178" s="38"/>
    </row>
    <row r="179" spans="7:8" x14ac:dyDescent="0.25">
      <c r="G179" s="38"/>
      <c r="H179" s="38"/>
    </row>
    <row r="180" spans="7:8" x14ac:dyDescent="0.25">
      <c r="G180" s="38"/>
      <c r="H180" s="38"/>
    </row>
    <row r="181" spans="7:8" x14ac:dyDescent="0.25">
      <c r="G181" s="38"/>
      <c r="H181" s="38"/>
    </row>
    <row r="182" spans="7:8" x14ac:dyDescent="0.25">
      <c r="G182" s="38"/>
      <c r="H182" s="38"/>
    </row>
    <row r="183" spans="7:8" x14ac:dyDescent="0.25">
      <c r="G183" s="38"/>
      <c r="H183" s="38"/>
    </row>
    <row r="184" spans="7:8" x14ac:dyDescent="0.25">
      <c r="G184" s="38"/>
      <c r="H184" s="38"/>
    </row>
    <row r="185" spans="7:8" x14ac:dyDescent="0.25">
      <c r="G185" s="38"/>
      <c r="H185" s="38"/>
    </row>
    <row r="186" spans="7:8" x14ac:dyDescent="0.25">
      <c r="G186" s="38"/>
      <c r="H186" s="38"/>
    </row>
    <row r="187" spans="7:8" x14ac:dyDescent="0.25">
      <c r="G187" s="38"/>
      <c r="H187" s="38"/>
    </row>
    <row r="188" spans="7:8" x14ac:dyDescent="0.25">
      <c r="G188" s="38"/>
      <c r="H188" s="38"/>
    </row>
    <row r="189" spans="7:8" x14ac:dyDescent="0.25">
      <c r="G189" s="38"/>
      <c r="H189" s="38"/>
    </row>
    <row r="190" spans="7:8" x14ac:dyDescent="0.25">
      <c r="G190" s="38"/>
      <c r="H190" s="38"/>
    </row>
    <row r="191" spans="7:8" x14ac:dyDescent="0.25">
      <c r="G191" s="38"/>
      <c r="H191" s="38"/>
    </row>
    <row r="192" spans="7:8" x14ac:dyDescent="0.25">
      <c r="G192" s="38"/>
      <c r="H192" s="38"/>
    </row>
    <row r="193" spans="7:8" x14ac:dyDescent="0.25">
      <c r="G193" s="38"/>
      <c r="H193" s="38"/>
    </row>
    <row r="194" spans="7:8" x14ac:dyDescent="0.25">
      <c r="G194" s="38"/>
      <c r="H194" s="38"/>
    </row>
    <row r="195" spans="7:8" x14ac:dyDescent="0.25">
      <c r="G195" s="38"/>
      <c r="H195" s="38"/>
    </row>
    <row r="196" spans="7:8" x14ac:dyDescent="0.25">
      <c r="G196" s="38"/>
      <c r="H196" s="38"/>
    </row>
    <row r="197" spans="7:8" x14ac:dyDescent="0.25">
      <c r="G197" s="38"/>
      <c r="H197" s="38"/>
    </row>
    <row r="198" spans="7:8" x14ac:dyDescent="0.25">
      <c r="G198" s="38"/>
      <c r="H198" s="38"/>
    </row>
    <row r="199" spans="7:8" x14ac:dyDescent="0.25">
      <c r="G199" s="38"/>
      <c r="H199" s="38"/>
    </row>
    <row r="200" spans="7:8" x14ac:dyDescent="0.25">
      <c r="G200" s="38"/>
      <c r="H200" s="38"/>
    </row>
    <row r="201" spans="7:8" x14ac:dyDescent="0.25">
      <c r="G201" s="38"/>
      <c r="H201" s="38"/>
    </row>
    <row r="202" spans="7:8" x14ac:dyDescent="0.25">
      <c r="G202" s="38"/>
      <c r="H202" s="38"/>
    </row>
    <row r="203" spans="7:8" x14ac:dyDescent="0.25">
      <c r="G203" s="38"/>
      <c r="H203" s="38"/>
    </row>
    <row r="204" spans="7:8" x14ac:dyDescent="0.25">
      <c r="G204" s="38"/>
      <c r="H204" s="38"/>
    </row>
    <row r="205" spans="7:8" x14ac:dyDescent="0.25">
      <c r="G205" s="38"/>
      <c r="H205" s="38"/>
    </row>
    <row r="206" spans="7:8" x14ac:dyDescent="0.25">
      <c r="G206" s="38"/>
      <c r="H206" s="38"/>
    </row>
    <row r="207" spans="7:8" x14ac:dyDescent="0.25">
      <c r="G207" s="38"/>
      <c r="H207" s="38"/>
    </row>
    <row r="208" spans="7:8" x14ac:dyDescent="0.25">
      <c r="G208" s="38"/>
      <c r="H208" s="38"/>
    </row>
    <row r="209" spans="7:8" x14ac:dyDescent="0.25">
      <c r="G209" s="38"/>
      <c r="H209" s="38"/>
    </row>
    <row r="210" spans="7:8" x14ac:dyDescent="0.25">
      <c r="G210" s="38"/>
      <c r="H210" s="38"/>
    </row>
    <row r="211" spans="7:8" x14ac:dyDescent="0.25">
      <c r="G211" s="38"/>
      <c r="H211" s="38"/>
    </row>
    <row r="212" spans="7:8" x14ac:dyDescent="0.25">
      <c r="G212" s="38"/>
      <c r="H212" s="38"/>
    </row>
    <row r="213" spans="7:8" x14ac:dyDescent="0.25">
      <c r="G213" s="38"/>
      <c r="H213" s="38"/>
    </row>
    <row r="214" spans="7:8" x14ac:dyDescent="0.25">
      <c r="G214" s="38"/>
      <c r="H214" s="38"/>
    </row>
    <row r="215" spans="7:8" x14ac:dyDescent="0.25">
      <c r="G215" s="38"/>
      <c r="H215" s="38"/>
    </row>
    <row r="216" spans="7:8" x14ac:dyDescent="0.25">
      <c r="G216" s="38"/>
      <c r="H216" s="38"/>
    </row>
    <row r="217" spans="7:8" x14ac:dyDescent="0.25">
      <c r="G217" s="38"/>
      <c r="H217" s="38"/>
    </row>
    <row r="218" spans="7:8" x14ac:dyDescent="0.25">
      <c r="G218" s="38"/>
      <c r="H218" s="38"/>
    </row>
    <row r="219" spans="7:8" x14ac:dyDescent="0.25">
      <c r="G219" s="38"/>
      <c r="H219" s="38"/>
    </row>
    <row r="220" spans="7:8" x14ac:dyDescent="0.25">
      <c r="G220" s="38"/>
      <c r="H220" s="38"/>
    </row>
    <row r="221" spans="7:8" x14ac:dyDescent="0.25">
      <c r="G221" s="38"/>
      <c r="H221" s="38"/>
    </row>
    <row r="222" spans="7:8" x14ac:dyDescent="0.25">
      <c r="G222" s="38"/>
      <c r="H222" s="38"/>
    </row>
    <row r="223" spans="7:8" x14ac:dyDescent="0.25">
      <c r="G223" s="38"/>
      <c r="H223" s="38"/>
    </row>
    <row r="224" spans="7:8" x14ac:dyDescent="0.25">
      <c r="G224" s="38"/>
      <c r="H224" s="38"/>
    </row>
    <row r="225" spans="7:8" x14ac:dyDescent="0.25">
      <c r="G225" s="38"/>
      <c r="H225" s="38"/>
    </row>
    <row r="226" spans="7:8" x14ac:dyDescent="0.25">
      <c r="G226" s="38"/>
      <c r="H226" s="38"/>
    </row>
    <row r="227" spans="7:8" x14ac:dyDescent="0.25">
      <c r="G227" s="38"/>
      <c r="H227" s="38"/>
    </row>
    <row r="228" spans="7:8" x14ac:dyDescent="0.25">
      <c r="G228" s="38"/>
      <c r="H228" s="38"/>
    </row>
    <row r="229" spans="7:8" x14ac:dyDescent="0.25">
      <c r="G229" s="38"/>
      <c r="H229" s="38"/>
    </row>
    <row r="230" spans="7:8" x14ac:dyDescent="0.25">
      <c r="G230" s="38"/>
      <c r="H230" s="38"/>
    </row>
    <row r="231" spans="7:8" x14ac:dyDescent="0.25">
      <c r="G231" s="38"/>
      <c r="H231" s="38"/>
    </row>
    <row r="232" spans="7:8" x14ac:dyDescent="0.25">
      <c r="G232" s="38"/>
      <c r="H232" s="38"/>
    </row>
    <row r="233" spans="7:8" x14ac:dyDescent="0.25">
      <c r="G233" s="38"/>
      <c r="H233" s="38"/>
    </row>
    <row r="234" spans="7:8" x14ac:dyDescent="0.25">
      <c r="G234" s="38"/>
      <c r="H234" s="38"/>
    </row>
    <row r="235" spans="7:8" x14ac:dyDescent="0.25">
      <c r="G235" s="38"/>
      <c r="H235" s="38"/>
    </row>
    <row r="236" spans="7:8" x14ac:dyDescent="0.25">
      <c r="G236" s="38"/>
      <c r="H236" s="38"/>
    </row>
    <row r="237" spans="7:8" x14ac:dyDescent="0.25">
      <c r="G237" s="38"/>
      <c r="H237" s="38"/>
    </row>
    <row r="238" spans="7:8" x14ac:dyDescent="0.25">
      <c r="G238" s="38"/>
      <c r="H238" s="38"/>
    </row>
    <row r="239" spans="7:8" x14ac:dyDescent="0.25">
      <c r="G239" s="38"/>
      <c r="H239" s="38"/>
    </row>
    <row r="240" spans="7:8" x14ac:dyDescent="0.25">
      <c r="G240" s="38"/>
      <c r="H240" s="38"/>
    </row>
    <row r="241" spans="7:8" x14ac:dyDescent="0.25">
      <c r="G241" s="38"/>
      <c r="H241" s="38"/>
    </row>
    <row r="242" spans="7:8" x14ac:dyDescent="0.25">
      <c r="G242" s="38"/>
      <c r="H242" s="38"/>
    </row>
    <row r="243" spans="7:8" x14ac:dyDescent="0.25">
      <c r="G243" s="38"/>
      <c r="H243" s="38"/>
    </row>
    <row r="244" spans="7:8" x14ac:dyDescent="0.25">
      <c r="G244" s="38"/>
      <c r="H244" s="38"/>
    </row>
    <row r="245" spans="7:8" x14ac:dyDescent="0.25">
      <c r="G245" s="38"/>
      <c r="H245" s="38"/>
    </row>
    <row r="246" spans="7:8" x14ac:dyDescent="0.25">
      <c r="G246" s="38"/>
      <c r="H246" s="38"/>
    </row>
    <row r="247" spans="7:8" x14ac:dyDescent="0.25">
      <c r="G247" s="38"/>
      <c r="H247" s="38"/>
    </row>
    <row r="248" spans="7:8" x14ac:dyDescent="0.25">
      <c r="G248" s="38"/>
      <c r="H248" s="38"/>
    </row>
    <row r="249" spans="7:8" x14ac:dyDescent="0.25">
      <c r="G249" s="38"/>
      <c r="H249" s="38"/>
    </row>
    <row r="250" spans="7:8" x14ac:dyDescent="0.25">
      <c r="G250" s="38"/>
      <c r="H250" s="38"/>
    </row>
    <row r="251" spans="7:8" x14ac:dyDescent="0.25">
      <c r="G251" s="38"/>
      <c r="H251" s="38"/>
    </row>
    <row r="252" spans="7:8" x14ac:dyDescent="0.25">
      <c r="G252" s="38"/>
      <c r="H252" s="38"/>
    </row>
    <row r="253" spans="7:8" x14ac:dyDescent="0.25">
      <c r="G253" s="38"/>
      <c r="H253" s="38"/>
    </row>
    <row r="254" spans="7:8" x14ac:dyDescent="0.25">
      <c r="G254" s="38"/>
      <c r="H254" s="38"/>
    </row>
    <row r="255" spans="7:8" x14ac:dyDescent="0.25">
      <c r="G255" s="38"/>
      <c r="H255" s="38"/>
    </row>
    <row r="256" spans="7:8" x14ac:dyDescent="0.25">
      <c r="G256" s="38"/>
      <c r="H256" s="38"/>
    </row>
    <row r="257" spans="7:8" x14ac:dyDescent="0.25">
      <c r="G257" s="38"/>
      <c r="H257" s="38"/>
    </row>
    <row r="258" spans="7:8" x14ac:dyDescent="0.25">
      <c r="G258" s="38"/>
      <c r="H258" s="38"/>
    </row>
    <row r="259" spans="7:8" x14ac:dyDescent="0.25">
      <c r="G259" s="38"/>
      <c r="H259" s="38"/>
    </row>
    <row r="260" spans="7:8" x14ac:dyDescent="0.25">
      <c r="G260" s="38"/>
      <c r="H260" s="38"/>
    </row>
    <row r="261" spans="7:8" x14ac:dyDescent="0.25">
      <c r="G261" s="38"/>
      <c r="H261" s="38"/>
    </row>
  </sheetData>
  <mergeCells count="7">
    <mergeCell ref="B8:F8"/>
    <mergeCell ref="B9:F9"/>
    <mergeCell ref="B33:F33"/>
    <mergeCell ref="B34:F34"/>
    <mergeCell ref="B2:K2"/>
    <mergeCell ref="B4:K4"/>
    <mergeCell ref="B6:K6"/>
  </mergeCells>
  <pageMargins left="0.7" right="0.7" top="0.75" bottom="0.75" header="0.3" footer="0.3"/>
  <pageSetup paperSize="9" scale="3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6"/>
  <sheetViews>
    <sheetView topLeftCell="A40" workbookViewId="0">
      <selection activeCell="H51" sqref="H51"/>
    </sheetView>
  </sheetViews>
  <sheetFormatPr defaultRowHeight="15" x14ac:dyDescent="0.25"/>
  <cols>
    <col min="3" max="3" width="10.140625" bestFit="1" customWidth="1"/>
    <col min="4" max="4" width="37.7109375" customWidth="1"/>
    <col min="5" max="7" width="25.28515625" customWidth="1"/>
    <col min="8" max="9" width="15.7109375" customWidth="1"/>
    <col min="11" max="11" width="11.7109375" bestFit="1" customWidth="1"/>
  </cols>
  <sheetData>
    <row r="1" spans="2:11" ht="15.75" x14ac:dyDescent="0.25">
      <c r="D1" s="107"/>
      <c r="E1" s="106"/>
      <c r="F1" s="106"/>
      <c r="G1" s="106"/>
      <c r="H1" s="3"/>
      <c r="I1" s="3"/>
    </row>
    <row r="2" spans="2:11" ht="15.75" customHeight="1" x14ac:dyDescent="0.25">
      <c r="D2" s="161" t="s">
        <v>21</v>
      </c>
      <c r="E2" s="161"/>
      <c r="F2" s="161"/>
      <c r="G2" s="161"/>
      <c r="H2" s="161"/>
      <c r="I2" s="161"/>
    </row>
    <row r="3" spans="2:11" ht="18" x14ac:dyDescent="0.25">
      <c r="D3" s="13"/>
      <c r="E3" s="13"/>
      <c r="F3" s="13"/>
      <c r="G3" s="3"/>
      <c r="H3" s="3"/>
      <c r="I3" s="3"/>
    </row>
    <row r="4" spans="2:11" ht="29.25" customHeight="1" x14ac:dyDescent="0.25">
      <c r="B4" s="162" t="s">
        <v>96</v>
      </c>
      <c r="C4" s="163"/>
      <c r="D4" s="164"/>
      <c r="E4" s="1" t="s">
        <v>151</v>
      </c>
      <c r="F4" s="1" t="s">
        <v>167</v>
      </c>
      <c r="G4" s="1" t="s">
        <v>170</v>
      </c>
      <c r="H4" s="1" t="s">
        <v>10</v>
      </c>
      <c r="I4" s="1" t="s">
        <v>23</v>
      </c>
    </row>
    <row r="5" spans="2:11" x14ac:dyDescent="0.25">
      <c r="B5" s="91"/>
      <c r="C5" s="92"/>
      <c r="D5" s="93">
        <v>1</v>
      </c>
      <c r="E5" s="1">
        <v>2</v>
      </c>
      <c r="F5" s="1">
        <v>3</v>
      </c>
      <c r="G5" s="1">
        <v>4</v>
      </c>
      <c r="H5" s="97" t="s">
        <v>146</v>
      </c>
      <c r="I5" s="97" t="s">
        <v>147</v>
      </c>
    </row>
    <row r="6" spans="2:11" x14ac:dyDescent="0.25">
      <c r="B6" s="90"/>
      <c r="C6" s="90"/>
      <c r="D6" s="88" t="s">
        <v>20</v>
      </c>
      <c r="E6" s="89">
        <f>E7</f>
        <v>711002.49000000011</v>
      </c>
      <c r="F6" s="41">
        <f>F7</f>
        <v>1680260.83</v>
      </c>
      <c r="G6" s="89">
        <f>G8+G10+G15+G17+G19+G21+G12</f>
        <v>761953</v>
      </c>
      <c r="H6" s="89">
        <f t="shared" ref="H6:H15" si="0">G6/E6*100</f>
        <v>107.16601006559061</v>
      </c>
      <c r="I6" s="89">
        <f t="shared" ref="I6:I15" si="1">G6/F6*100</f>
        <v>45.347304799100741</v>
      </c>
      <c r="J6" s="104"/>
      <c r="K6" s="45"/>
    </row>
    <row r="7" spans="2:11" x14ac:dyDescent="0.25">
      <c r="B7" s="55">
        <v>6</v>
      </c>
      <c r="C7" s="47"/>
      <c r="D7" s="54" t="s">
        <v>2</v>
      </c>
      <c r="E7" s="65">
        <f>E8+E15+E17+E19+E21</f>
        <v>711002.49000000011</v>
      </c>
      <c r="F7" s="46">
        <f>F8+F12+F15+F17+F19</f>
        <v>1680260.83</v>
      </c>
      <c r="G7" s="65"/>
      <c r="H7" s="65">
        <f t="shared" si="0"/>
        <v>0</v>
      </c>
      <c r="I7" s="65">
        <f t="shared" si="1"/>
        <v>0</v>
      </c>
      <c r="K7" s="45"/>
    </row>
    <row r="8" spans="2:11" x14ac:dyDescent="0.25">
      <c r="B8" s="53"/>
      <c r="C8" s="118"/>
      <c r="D8" s="50" t="s">
        <v>86</v>
      </c>
      <c r="E8" s="65">
        <f>E9</f>
        <v>1856.78</v>
      </c>
      <c r="F8" s="46">
        <f>F9</f>
        <v>729.96</v>
      </c>
      <c r="G8" s="65">
        <f>G9</f>
        <v>199.08999999999997</v>
      </c>
      <c r="H8" s="65">
        <f t="shared" si="0"/>
        <v>10.72232574672282</v>
      </c>
      <c r="I8" s="65">
        <f t="shared" si="1"/>
        <v>27.274097210806065</v>
      </c>
    </row>
    <row r="9" spans="2:11" x14ac:dyDescent="0.25">
      <c r="B9" s="53"/>
      <c r="C9" s="48">
        <v>67</v>
      </c>
      <c r="D9" s="51" t="s">
        <v>45</v>
      </c>
      <c r="E9" s="64">
        <f>1525+331.78</f>
        <v>1856.78</v>
      </c>
      <c r="F9" s="40">
        <v>729.96</v>
      </c>
      <c r="G9" s="64">
        <f>339.09-140</f>
        <v>199.08999999999997</v>
      </c>
      <c r="H9" s="64"/>
      <c r="I9" s="64"/>
      <c r="K9" s="45"/>
    </row>
    <row r="10" spans="2:11" ht="25.5" x14ac:dyDescent="0.25">
      <c r="B10" s="53"/>
      <c r="C10" s="48"/>
      <c r="D10" s="50" t="s">
        <v>153</v>
      </c>
      <c r="E10" s="65"/>
      <c r="F10" s="46">
        <f>F11</f>
        <v>0</v>
      </c>
      <c r="G10" s="65">
        <f>G11</f>
        <v>140</v>
      </c>
      <c r="H10" s="65"/>
      <c r="I10" s="65"/>
      <c r="K10" s="45"/>
    </row>
    <row r="11" spans="2:11" x14ac:dyDescent="0.25">
      <c r="B11" s="53"/>
      <c r="C11" s="48">
        <v>67</v>
      </c>
      <c r="D11" s="51" t="s">
        <v>45</v>
      </c>
      <c r="E11" s="64"/>
      <c r="F11" s="40"/>
      <c r="G11" s="64">
        <v>140</v>
      </c>
      <c r="H11" s="64"/>
      <c r="I11" s="64"/>
      <c r="K11" s="45"/>
    </row>
    <row r="12" spans="2:11" x14ac:dyDescent="0.25">
      <c r="B12" s="53"/>
      <c r="C12" s="48"/>
      <c r="D12" s="129" t="s">
        <v>180</v>
      </c>
      <c r="E12" s="65"/>
      <c r="F12" s="46">
        <f>F13+F14</f>
        <v>32</v>
      </c>
      <c r="G12" s="65">
        <f>G13</f>
        <v>0.03</v>
      </c>
      <c r="H12" s="65"/>
      <c r="I12" s="65"/>
      <c r="K12" s="45"/>
    </row>
    <row r="13" spans="2:11" x14ac:dyDescent="0.25">
      <c r="B13" s="53"/>
      <c r="C13" s="48">
        <v>64</v>
      </c>
      <c r="D13" s="51" t="s">
        <v>181</v>
      </c>
      <c r="E13" s="64"/>
      <c r="F13" s="40">
        <v>1</v>
      </c>
      <c r="G13" s="64">
        <v>0.03</v>
      </c>
      <c r="H13" s="64"/>
      <c r="I13" s="64"/>
      <c r="K13" s="45"/>
    </row>
    <row r="14" spans="2:11" ht="27" customHeight="1" x14ac:dyDescent="0.25">
      <c r="B14" s="53"/>
      <c r="C14" s="48">
        <v>66</v>
      </c>
      <c r="D14" s="51" t="s">
        <v>182</v>
      </c>
      <c r="E14" s="64"/>
      <c r="F14" s="40">
        <v>31</v>
      </c>
      <c r="G14" s="64"/>
      <c r="H14" s="64"/>
      <c r="I14" s="64"/>
      <c r="K14" s="45"/>
    </row>
    <row r="15" spans="2:11" ht="25.5" x14ac:dyDescent="0.25">
      <c r="B15" s="53"/>
      <c r="C15" s="48"/>
      <c r="D15" s="50" t="s">
        <v>91</v>
      </c>
      <c r="E15" s="65">
        <f>60196.13-1856.78</f>
        <v>58339.35</v>
      </c>
      <c r="F15" s="46">
        <f>F16</f>
        <v>111101.31</v>
      </c>
      <c r="G15" s="65">
        <v>59478.35</v>
      </c>
      <c r="H15" s="65">
        <f t="shared" si="0"/>
        <v>101.9523700555457</v>
      </c>
      <c r="I15" s="65">
        <f t="shared" si="1"/>
        <v>53.535237343286049</v>
      </c>
      <c r="K15" s="45"/>
    </row>
    <row r="16" spans="2:11" x14ac:dyDescent="0.25">
      <c r="B16" s="53"/>
      <c r="C16" s="48">
        <v>67</v>
      </c>
      <c r="D16" s="51" t="s">
        <v>45</v>
      </c>
      <c r="E16" s="64">
        <v>58339.35</v>
      </c>
      <c r="F16" s="40">
        <v>111101.31</v>
      </c>
      <c r="G16" s="64">
        <v>59478.35</v>
      </c>
      <c r="H16" s="64"/>
      <c r="I16" s="64"/>
      <c r="K16" s="45"/>
    </row>
    <row r="17" spans="2:13" x14ac:dyDescent="0.25">
      <c r="B17" s="53"/>
      <c r="C17" s="48"/>
      <c r="D17" s="52" t="s">
        <v>88</v>
      </c>
      <c r="E17" s="46">
        <f>E18</f>
        <v>8463.67</v>
      </c>
      <c r="F17" s="46">
        <f>F18</f>
        <v>22000</v>
      </c>
      <c r="G17" s="46">
        <f>G18</f>
        <v>10015.64</v>
      </c>
      <c r="H17" s="65">
        <f>G17/E17*100</f>
        <v>118.33684441855601</v>
      </c>
      <c r="I17" s="65">
        <f t="shared" ref="I17:I20" si="2">G17/F17*100</f>
        <v>45.525636363636366</v>
      </c>
      <c r="K17" s="45"/>
    </row>
    <row r="18" spans="2:13" ht="28.5" customHeight="1" x14ac:dyDescent="0.25">
      <c r="B18" s="53"/>
      <c r="C18" s="49">
        <v>65</v>
      </c>
      <c r="D18" s="56" t="s">
        <v>87</v>
      </c>
      <c r="E18" s="40">
        <v>8463.67</v>
      </c>
      <c r="F18" s="40">
        <v>22000</v>
      </c>
      <c r="G18" s="40">
        <v>10015.64</v>
      </c>
      <c r="H18" s="64"/>
      <c r="I18" s="64"/>
      <c r="K18" s="45"/>
    </row>
    <row r="19" spans="2:13" x14ac:dyDescent="0.25">
      <c r="B19" s="53"/>
      <c r="C19" s="48"/>
      <c r="D19" s="50" t="s">
        <v>93</v>
      </c>
      <c r="E19" s="65">
        <f>E20</f>
        <v>640391.29</v>
      </c>
      <c r="F19" s="46">
        <f>F20</f>
        <v>1546397.56</v>
      </c>
      <c r="G19" s="65">
        <f>G20</f>
        <v>691874.84</v>
      </c>
      <c r="H19" s="65">
        <f>G19/E19*100</f>
        <v>108.03938948014111</v>
      </c>
      <c r="I19" s="65">
        <f t="shared" si="2"/>
        <v>44.741071629730193</v>
      </c>
      <c r="K19" s="45"/>
    </row>
    <row r="20" spans="2:13" ht="28.5" customHeight="1" x14ac:dyDescent="0.25">
      <c r="B20" s="53"/>
      <c r="C20" s="48">
        <v>63</v>
      </c>
      <c r="D20" s="51" t="s">
        <v>12</v>
      </c>
      <c r="E20" s="64">
        <v>640391.29</v>
      </c>
      <c r="F20" s="40">
        <v>1546397.56</v>
      </c>
      <c r="G20" s="64">
        <v>691874.84</v>
      </c>
      <c r="H20" s="65">
        <f>G20/E20*100</f>
        <v>108.03938948014111</v>
      </c>
      <c r="I20" s="65">
        <f t="shared" si="2"/>
        <v>44.741071629730193</v>
      </c>
      <c r="K20" s="45"/>
    </row>
    <row r="21" spans="2:13" ht="28.5" customHeight="1" x14ac:dyDescent="0.25">
      <c r="B21" s="53"/>
      <c r="C21" s="48"/>
      <c r="D21" s="50" t="s">
        <v>155</v>
      </c>
      <c r="E21" s="65">
        <f>E22</f>
        <v>1951.4</v>
      </c>
      <c r="F21" s="46">
        <f>F22</f>
        <v>0</v>
      </c>
      <c r="G21" s="65">
        <f>G22</f>
        <v>245.05</v>
      </c>
      <c r="H21" s="65"/>
      <c r="I21" s="65"/>
      <c r="K21" s="45"/>
    </row>
    <row r="22" spans="2:13" ht="28.5" customHeight="1" x14ac:dyDescent="0.25">
      <c r="B22" s="53"/>
      <c r="C22" s="48">
        <v>66</v>
      </c>
      <c r="D22" s="51" t="s">
        <v>154</v>
      </c>
      <c r="E22" s="64">
        <v>1951.4</v>
      </c>
      <c r="F22" s="40"/>
      <c r="G22" s="64">
        <v>245.05</v>
      </c>
      <c r="H22" s="65"/>
      <c r="I22" s="65"/>
      <c r="K22" s="45"/>
    </row>
    <row r="23" spans="2:13" ht="15.75" customHeight="1" x14ac:dyDescent="0.25">
      <c r="B23" s="86"/>
      <c r="C23" s="87"/>
      <c r="D23" s="88" t="s">
        <v>89</v>
      </c>
      <c r="E23" s="89">
        <f>E24+E27+E29+E34+E39+E41+E44+E47+E50</f>
        <v>711395.65999999992</v>
      </c>
      <c r="F23" s="41">
        <f>F24+F29+F34+F37+F39+F41+F44+F47</f>
        <v>1694330.04</v>
      </c>
      <c r="G23" s="89">
        <f>G24+G27+G29+G34+G41+G44+G47+G50</f>
        <v>887392.0900000002</v>
      </c>
      <c r="H23" s="89"/>
      <c r="I23" s="89"/>
      <c r="K23" s="45"/>
    </row>
    <row r="24" spans="2:13" ht="15.75" customHeight="1" x14ac:dyDescent="0.25">
      <c r="B24" s="53"/>
      <c r="C24" s="48"/>
      <c r="D24" s="50" t="s">
        <v>86</v>
      </c>
      <c r="E24" s="65">
        <f>E25+E26</f>
        <v>1923.18</v>
      </c>
      <c r="F24" s="46">
        <f>F25+F26</f>
        <v>729.96</v>
      </c>
      <c r="G24" s="65">
        <f>G25+G26</f>
        <v>398.18</v>
      </c>
      <c r="H24" s="65">
        <f t="shared" ref="H24:H29" si="3">G24/E24*100</f>
        <v>20.704250252186483</v>
      </c>
      <c r="I24" s="65">
        <f t="shared" ref="I24:I29" si="4">G24/F24*100</f>
        <v>54.548194421612138</v>
      </c>
      <c r="K24" s="45"/>
      <c r="L24" s="27"/>
      <c r="M24" s="27"/>
    </row>
    <row r="25" spans="2:13" x14ac:dyDescent="0.25">
      <c r="B25" s="53"/>
      <c r="C25" s="48">
        <v>31</v>
      </c>
      <c r="D25" s="57" t="s">
        <v>4</v>
      </c>
      <c r="E25" s="64">
        <v>398.18</v>
      </c>
      <c r="F25" s="40">
        <v>729.96</v>
      </c>
      <c r="G25" s="64">
        <v>398.18</v>
      </c>
      <c r="H25" s="64"/>
      <c r="I25" s="64"/>
      <c r="K25" s="45"/>
    </row>
    <row r="26" spans="2:13" x14ac:dyDescent="0.25">
      <c r="B26" s="53"/>
      <c r="C26" s="48">
        <v>32</v>
      </c>
      <c r="D26" s="51" t="s">
        <v>9</v>
      </c>
      <c r="E26" s="64">
        <v>1525</v>
      </c>
      <c r="F26" s="40"/>
      <c r="G26" s="64"/>
      <c r="H26" s="64"/>
      <c r="I26" s="64"/>
      <c r="K26" s="45"/>
    </row>
    <row r="27" spans="2:13" ht="25.5" x14ac:dyDescent="0.25">
      <c r="B27" s="53"/>
      <c r="C27" s="48"/>
      <c r="D27" s="111" t="s">
        <v>153</v>
      </c>
      <c r="E27" s="65">
        <f>E28</f>
        <v>100</v>
      </c>
      <c r="F27" s="46">
        <f>F28</f>
        <v>0</v>
      </c>
      <c r="G27" s="65">
        <f>G28</f>
        <v>140</v>
      </c>
      <c r="H27" s="65">
        <v>100</v>
      </c>
      <c r="I27" s="65">
        <v>100</v>
      </c>
      <c r="K27" s="45"/>
    </row>
    <row r="28" spans="2:13" x14ac:dyDescent="0.25">
      <c r="B28" s="53"/>
      <c r="C28" s="48">
        <v>32</v>
      </c>
      <c r="D28" s="51" t="s">
        <v>9</v>
      </c>
      <c r="E28" s="64">
        <v>100</v>
      </c>
      <c r="F28" s="40"/>
      <c r="G28" s="64">
        <v>140</v>
      </c>
      <c r="H28" s="64"/>
      <c r="I28" s="64"/>
      <c r="K28" s="45"/>
    </row>
    <row r="29" spans="2:13" x14ac:dyDescent="0.25">
      <c r="B29" s="53"/>
      <c r="C29" s="48"/>
      <c r="D29" s="50" t="s">
        <v>93</v>
      </c>
      <c r="E29" s="65">
        <f>E30+E31+E32</f>
        <v>639178.91999999993</v>
      </c>
      <c r="F29" s="46">
        <f>F30+F31+F32+F33</f>
        <v>1546082.18</v>
      </c>
      <c r="G29" s="65">
        <f>G30+G31+G32</f>
        <v>801263.9</v>
      </c>
      <c r="H29" s="65">
        <f t="shared" si="3"/>
        <v>125.35831125344374</v>
      </c>
      <c r="I29" s="65">
        <f t="shared" si="4"/>
        <v>51.825440482083565</v>
      </c>
      <c r="K29" s="45"/>
    </row>
    <row r="30" spans="2:13" x14ac:dyDescent="0.25">
      <c r="B30" s="53"/>
      <c r="C30" s="48">
        <v>31</v>
      </c>
      <c r="D30" s="57" t="s">
        <v>4</v>
      </c>
      <c r="E30" s="64">
        <f>529515.57+22071.75+87370.01</f>
        <v>638957.32999999996</v>
      </c>
      <c r="F30" s="40">
        <v>1543977.18</v>
      </c>
      <c r="G30" s="64">
        <v>799832.5</v>
      </c>
      <c r="H30" s="64"/>
      <c r="I30" s="64"/>
      <c r="K30" s="45"/>
    </row>
    <row r="31" spans="2:13" x14ac:dyDescent="0.25">
      <c r="B31" s="53"/>
      <c r="C31" s="48">
        <v>32</v>
      </c>
      <c r="D31" s="51" t="s">
        <v>9</v>
      </c>
      <c r="E31" s="64">
        <f>140.54+49.55</f>
        <v>190.08999999999997</v>
      </c>
      <c r="F31" s="40">
        <f>1210</f>
        <v>1210</v>
      </c>
      <c r="G31" s="64">
        <f>194.9+1210.1</f>
        <v>1405</v>
      </c>
      <c r="H31" s="64"/>
      <c r="I31" s="64"/>
      <c r="K31" s="45"/>
    </row>
    <row r="32" spans="2:13" x14ac:dyDescent="0.25">
      <c r="B32" s="53"/>
      <c r="C32" s="49">
        <v>38</v>
      </c>
      <c r="D32" s="59" t="s">
        <v>183</v>
      </c>
      <c r="E32" s="64">
        <v>31.5</v>
      </c>
      <c r="F32" s="40">
        <v>45</v>
      </c>
      <c r="G32" s="64">
        <v>26.4</v>
      </c>
      <c r="H32" s="64"/>
      <c r="I32" s="64"/>
      <c r="K32" s="45"/>
    </row>
    <row r="33" spans="2:11" ht="25.5" x14ac:dyDescent="0.25">
      <c r="B33" s="53"/>
      <c r="C33" s="48">
        <v>42</v>
      </c>
      <c r="D33" s="51" t="s">
        <v>73</v>
      </c>
      <c r="E33" s="64"/>
      <c r="F33" s="40">
        <f>600+250</f>
        <v>850</v>
      </c>
      <c r="G33" s="64"/>
      <c r="H33" s="64"/>
      <c r="I33" s="64"/>
      <c r="K33" s="45"/>
    </row>
    <row r="34" spans="2:11" x14ac:dyDescent="0.25">
      <c r="B34" s="53"/>
      <c r="C34" s="48"/>
      <c r="D34" s="50" t="s">
        <v>94</v>
      </c>
      <c r="E34" s="65">
        <v>821.57</v>
      </c>
      <c r="F34" s="46">
        <f>F35</f>
        <v>3377</v>
      </c>
      <c r="G34" s="65">
        <f>G35+G36</f>
        <v>3537.42</v>
      </c>
      <c r="H34" s="65"/>
      <c r="I34" s="65"/>
      <c r="K34" s="45"/>
    </row>
    <row r="35" spans="2:11" x14ac:dyDescent="0.25">
      <c r="B35" s="53"/>
      <c r="C35" s="48">
        <v>32</v>
      </c>
      <c r="D35" s="51" t="s">
        <v>9</v>
      </c>
      <c r="E35" s="64">
        <v>821.57</v>
      </c>
      <c r="F35" s="40">
        <f>800+2577</f>
        <v>3377</v>
      </c>
      <c r="G35" s="64">
        <f>2577+160.42</f>
        <v>2737.42</v>
      </c>
      <c r="H35" s="65"/>
      <c r="I35" s="65"/>
      <c r="K35" s="45"/>
    </row>
    <row r="36" spans="2:11" x14ac:dyDescent="0.25">
      <c r="B36" s="53"/>
      <c r="C36" s="48">
        <v>36</v>
      </c>
      <c r="D36" s="51" t="s">
        <v>188</v>
      </c>
      <c r="E36" s="64"/>
      <c r="F36" s="40"/>
      <c r="G36" s="64">
        <v>800</v>
      </c>
      <c r="H36" s="65"/>
      <c r="I36" s="65"/>
      <c r="K36" s="45"/>
    </row>
    <row r="37" spans="2:11" x14ac:dyDescent="0.25">
      <c r="B37" s="53"/>
      <c r="C37" s="48"/>
      <c r="D37" s="58" t="s">
        <v>184</v>
      </c>
      <c r="E37" s="65"/>
      <c r="F37" s="46">
        <f>F38</f>
        <v>32</v>
      </c>
      <c r="G37" s="65"/>
      <c r="H37" s="65"/>
      <c r="I37" s="65"/>
      <c r="K37" s="45"/>
    </row>
    <row r="38" spans="2:11" x14ac:dyDescent="0.25">
      <c r="B38" s="53"/>
      <c r="C38" s="48">
        <v>32</v>
      </c>
      <c r="D38" s="51" t="s">
        <v>9</v>
      </c>
      <c r="E38" s="64"/>
      <c r="F38" s="40">
        <v>32</v>
      </c>
      <c r="G38" s="64"/>
      <c r="H38" s="65"/>
      <c r="I38" s="65"/>
      <c r="K38" s="45"/>
    </row>
    <row r="39" spans="2:11" x14ac:dyDescent="0.25">
      <c r="B39" s="53"/>
      <c r="C39" s="48"/>
      <c r="D39" s="58" t="s">
        <v>90</v>
      </c>
      <c r="E39" s="65">
        <f>E40</f>
        <v>0.16</v>
      </c>
      <c r="F39" s="65">
        <f>F40</f>
        <v>30.29</v>
      </c>
      <c r="G39" s="65">
        <f>G40</f>
        <v>0</v>
      </c>
      <c r="H39" s="65"/>
      <c r="I39" s="65"/>
      <c r="K39" s="45"/>
    </row>
    <row r="40" spans="2:11" x14ac:dyDescent="0.25">
      <c r="B40" s="53"/>
      <c r="C40" s="48">
        <v>32</v>
      </c>
      <c r="D40" s="51" t="s">
        <v>9</v>
      </c>
      <c r="E40" s="64">
        <v>0.16</v>
      </c>
      <c r="F40" s="64">
        <v>30.29</v>
      </c>
      <c r="G40" s="64"/>
      <c r="H40" s="64"/>
      <c r="I40" s="64"/>
      <c r="K40" s="45"/>
    </row>
    <row r="41" spans="2:11" ht="30" x14ac:dyDescent="0.25">
      <c r="B41" s="48"/>
      <c r="C41" s="47"/>
      <c r="D41" s="61" t="s">
        <v>95</v>
      </c>
      <c r="E41" s="65">
        <f>E42+E43</f>
        <v>58904.14</v>
      </c>
      <c r="F41" s="65">
        <f>F42+F43</f>
        <v>111101.31</v>
      </c>
      <c r="G41" s="65">
        <f>G42+G43</f>
        <v>61142.54</v>
      </c>
      <c r="H41" s="65">
        <f t="shared" ref="H41:H47" si="5">G41/E41*100</f>
        <v>103.80007245670677</v>
      </c>
      <c r="I41" s="65">
        <f t="shared" ref="I41:I47" si="6">G41/F41*100</f>
        <v>55.033140473321154</v>
      </c>
      <c r="K41" s="45"/>
    </row>
    <row r="42" spans="2:11" x14ac:dyDescent="0.25">
      <c r="B42" s="48"/>
      <c r="C42" s="48">
        <v>32</v>
      </c>
      <c r="D42" s="51" t="s">
        <v>9</v>
      </c>
      <c r="E42" s="64">
        <f>60429.14-1525-345.68</f>
        <v>58558.46</v>
      </c>
      <c r="F42" s="64">
        <v>110351.31</v>
      </c>
      <c r="G42" s="64">
        <v>60777.9</v>
      </c>
      <c r="H42" s="64"/>
      <c r="I42" s="64"/>
      <c r="K42" s="45"/>
    </row>
    <row r="43" spans="2:11" x14ac:dyDescent="0.25">
      <c r="B43" s="48"/>
      <c r="C43" s="48">
        <v>34</v>
      </c>
      <c r="D43" s="63" t="s">
        <v>70</v>
      </c>
      <c r="E43" s="64">
        <v>345.68</v>
      </c>
      <c r="F43" s="64">
        <v>750</v>
      </c>
      <c r="G43" s="64">
        <v>364.64</v>
      </c>
      <c r="H43" s="64"/>
      <c r="I43" s="64"/>
      <c r="K43" s="45"/>
    </row>
    <row r="44" spans="2:11" x14ac:dyDescent="0.25">
      <c r="B44" s="48"/>
      <c r="C44" s="48"/>
      <c r="D44" s="58" t="s">
        <v>88</v>
      </c>
      <c r="E44" s="65">
        <f>E45</f>
        <v>8351.07</v>
      </c>
      <c r="F44" s="65">
        <f>F45+F46</f>
        <v>22000</v>
      </c>
      <c r="G44" s="65">
        <f>G45</f>
        <v>9820</v>
      </c>
      <c r="H44" s="65">
        <f t="shared" si="5"/>
        <v>117.58972203561939</v>
      </c>
      <c r="I44" s="65">
        <f t="shared" si="6"/>
        <v>44.636363636363633</v>
      </c>
      <c r="K44" s="45"/>
    </row>
    <row r="45" spans="2:11" x14ac:dyDescent="0.25">
      <c r="B45" s="47"/>
      <c r="C45" s="48">
        <v>32</v>
      </c>
      <c r="D45" s="51" t="s">
        <v>9</v>
      </c>
      <c r="E45" s="64">
        <v>8351.07</v>
      </c>
      <c r="F45" s="64">
        <v>11300</v>
      </c>
      <c r="G45" s="64">
        <v>9820</v>
      </c>
      <c r="H45" s="64"/>
      <c r="I45" s="64"/>
      <c r="K45" s="45"/>
    </row>
    <row r="46" spans="2:11" ht="25.5" x14ac:dyDescent="0.25">
      <c r="B46" s="47"/>
      <c r="C46" s="48">
        <v>42</v>
      </c>
      <c r="D46" s="51" t="s">
        <v>73</v>
      </c>
      <c r="E46" s="64"/>
      <c r="F46" s="64">
        <v>10700</v>
      </c>
      <c r="G46" s="64"/>
      <c r="H46" s="64"/>
      <c r="I46" s="64"/>
      <c r="K46" s="45"/>
    </row>
    <row r="47" spans="2:11" ht="30" x14ac:dyDescent="0.25">
      <c r="B47" s="47"/>
      <c r="C47" s="48"/>
      <c r="D47" s="61" t="s">
        <v>92</v>
      </c>
      <c r="E47" s="65">
        <f>E48</f>
        <v>165.22</v>
      </c>
      <c r="F47" s="65">
        <f>F48+F49</f>
        <v>10977.3</v>
      </c>
      <c r="G47" s="65">
        <f>G48+G49</f>
        <v>10845</v>
      </c>
      <c r="H47" s="65">
        <f t="shared" si="5"/>
        <v>6563.975305653069</v>
      </c>
      <c r="I47" s="65">
        <f t="shared" si="6"/>
        <v>98.794785603017147</v>
      </c>
      <c r="K47" s="45"/>
    </row>
    <row r="48" spans="2:11" x14ac:dyDescent="0.25">
      <c r="B48" s="47"/>
      <c r="C48" s="48">
        <v>32</v>
      </c>
      <c r="D48" s="51" t="s">
        <v>9</v>
      </c>
      <c r="E48" s="64">
        <v>165.22</v>
      </c>
      <c r="F48" s="64">
        <v>207.3</v>
      </c>
      <c r="G48" s="64">
        <v>75</v>
      </c>
      <c r="H48" s="65"/>
      <c r="I48" s="64"/>
      <c r="K48" s="45"/>
    </row>
    <row r="49" spans="2:11" ht="25.5" x14ac:dyDescent="0.25">
      <c r="B49" s="47"/>
      <c r="C49" s="48">
        <v>42</v>
      </c>
      <c r="D49" s="9" t="s">
        <v>73</v>
      </c>
      <c r="E49" s="64"/>
      <c r="F49" s="64">
        <v>10770</v>
      </c>
      <c r="G49" s="64">
        <v>10770</v>
      </c>
      <c r="H49" s="65"/>
      <c r="I49" s="64"/>
      <c r="K49" s="45"/>
    </row>
    <row r="50" spans="2:11" x14ac:dyDescent="0.25">
      <c r="B50" s="47"/>
      <c r="C50" s="48"/>
      <c r="D50" s="7" t="s">
        <v>156</v>
      </c>
      <c r="E50" s="65">
        <f>E51+E52</f>
        <v>1951.4</v>
      </c>
      <c r="F50" s="65">
        <f>F51</f>
        <v>0</v>
      </c>
      <c r="G50" s="65">
        <f>G51+G52</f>
        <v>245.05</v>
      </c>
      <c r="H50" s="65">
        <f>G50/E50*100</f>
        <v>12.55765091729015</v>
      </c>
      <c r="I50" s="65"/>
    </row>
    <row r="51" spans="2:11" x14ac:dyDescent="0.25">
      <c r="B51" s="47"/>
      <c r="C51" s="48">
        <v>32</v>
      </c>
      <c r="D51" s="9" t="s">
        <v>9</v>
      </c>
      <c r="E51" s="64">
        <v>1920</v>
      </c>
      <c r="F51" s="64"/>
      <c r="G51" s="64"/>
      <c r="H51" s="64"/>
      <c r="I51" s="64"/>
    </row>
    <row r="52" spans="2:11" ht="25.5" x14ac:dyDescent="0.25">
      <c r="B52" s="47"/>
      <c r="C52" s="48">
        <v>42</v>
      </c>
      <c r="D52" s="9" t="s">
        <v>73</v>
      </c>
      <c r="E52" s="64">
        <v>31.4</v>
      </c>
      <c r="F52" s="64"/>
      <c r="G52" s="64">
        <v>245.05</v>
      </c>
      <c r="H52" s="64"/>
      <c r="I52" s="64"/>
    </row>
    <row r="53" spans="2:11" x14ac:dyDescent="0.25">
      <c r="B53" s="66"/>
      <c r="C53" s="67"/>
      <c r="D53" s="69"/>
      <c r="E53" s="68"/>
      <c r="F53" s="68"/>
      <c r="G53" s="68"/>
      <c r="H53" s="68"/>
      <c r="I53" s="68"/>
    </row>
    <row r="54" spans="2:11" x14ac:dyDescent="0.25">
      <c r="B54" s="66"/>
      <c r="C54" s="67"/>
      <c r="D54" s="69"/>
      <c r="E54" s="68"/>
      <c r="F54" s="68"/>
      <c r="G54" s="68"/>
      <c r="H54" s="68"/>
      <c r="I54" s="68"/>
    </row>
    <row r="55" spans="2:11" x14ac:dyDescent="0.25">
      <c r="B55" s="66"/>
      <c r="C55" s="67"/>
      <c r="D55" s="69"/>
      <c r="E55" s="68"/>
      <c r="F55" s="68"/>
      <c r="G55" s="68"/>
      <c r="H55" s="68"/>
      <c r="I55" s="68"/>
    </row>
    <row r="56" spans="2:11" x14ac:dyDescent="0.25">
      <c r="B56" s="66"/>
      <c r="C56" s="67"/>
      <c r="D56" s="69"/>
      <c r="E56" s="68"/>
      <c r="F56" s="68"/>
      <c r="G56" s="68"/>
      <c r="H56" s="68"/>
      <c r="I56" s="68"/>
    </row>
    <row r="57" spans="2:11" x14ac:dyDescent="0.25">
      <c r="B57" s="66"/>
      <c r="C57" s="67"/>
      <c r="D57" s="69"/>
      <c r="E57" s="68"/>
      <c r="F57" s="68"/>
      <c r="G57" s="68"/>
      <c r="H57" s="68"/>
      <c r="I57" s="68"/>
    </row>
    <row r="58" spans="2:11" x14ac:dyDescent="0.25">
      <c r="B58" s="66"/>
      <c r="C58" s="67"/>
      <c r="D58" s="71"/>
      <c r="E58" s="72"/>
      <c r="F58" s="72"/>
      <c r="G58" s="72"/>
      <c r="H58" s="72"/>
      <c r="I58" s="72"/>
    </row>
    <row r="59" spans="2:11" x14ac:dyDescent="0.25">
      <c r="B59" s="66"/>
      <c r="C59" s="67"/>
      <c r="D59" s="71"/>
      <c r="E59" s="72"/>
      <c r="F59" s="72"/>
      <c r="G59" s="72"/>
      <c r="H59" s="72"/>
      <c r="I59" s="72"/>
    </row>
    <row r="60" spans="2:11" x14ac:dyDescent="0.25">
      <c r="B60" s="66"/>
      <c r="C60" s="67"/>
      <c r="D60" s="71"/>
      <c r="E60" s="72"/>
      <c r="F60" s="72"/>
      <c r="G60" s="72"/>
      <c r="H60" s="72"/>
      <c r="I60" s="72"/>
    </row>
    <row r="61" spans="2:11" x14ac:dyDescent="0.25">
      <c r="C61" s="49"/>
      <c r="D61" s="62"/>
      <c r="F61" s="45"/>
      <c r="G61" s="45"/>
      <c r="H61" s="45"/>
      <c r="I61" s="45"/>
    </row>
    <row r="62" spans="2:11" x14ac:dyDescent="0.25">
      <c r="C62" s="49"/>
      <c r="D62" s="62"/>
      <c r="F62" s="45"/>
      <c r="G62" s="45"/>
      <c r="H62" s="45"/>
      <c r="I62" s="45"/>
    </row>
    <row r="63" spans="2:11" x14ac:dyDescent="0.25">
      <c r="D63" s="62"/>
      <c r="F63" s="45"/>
      <c r="G63" s="45"/>
      <c r="H63" s="45"/>
      <c r="I63" s="45"/>
    </row>
    <row r="64" spans="2:11" x14ac:dyDescent="0.25">
      <c r="D64" s="62"/>
      <c r="F64" s="45"/>
      <c r="G64" s="45"/>
      <c r="H64" s="45"/>
      <c r="I64" s="45"/>
    </row>
    <row r="65" spans="4:9" x14ac:dyDescent="0.25">
      <c r="D65" s="62"/>
      <c r="F65" s="45"/>
      <c r="G65" s="45"/>
      <c r="H65" s="45"/>
      <c r="I65" s="45"/>
    </row>
    <row r="66" spans="4:9" x14ac:dyDescent="0.25">
      <c r="D66" s="62"/>
      <c r="F66" s="45"/>
      <c r="G66" s="45"/>
      <c r="H66" s="45"/>
      <c r="I66" s="45"/>
    </row>
  </sheetData>
  <mergeCells count="2">
    <mergeCell ref="D2:I2"/>
    <mergeCell ref="B4:D4"/>
  </mergeCells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"/>
  <sheetViews>
    <sheetView topLeftCell="B1" workbookViewId="0">
      <selection activeCell="E9" sqref="E9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2" spans="1:7" ht="18" x14ac:dyDescent="0.25">
      <c r="B2" s="13"/>
      <c r="C2" s="107"/>
      <c r="D2" s="106"/>
      <c r="E2" s="106"/>
      <c r="F2" s="106"/>
      <c r="G2" s="3"/>
    </row>
    <row r="3" spans="1:7" ht="15.75" customHeight="1" x14ac:dyDescent="0.25">
      <c r="B3" s="161" t="s">
        <v>22</v>
      </c>
      <c r="C3" s="161"/>
      <c r="D3" s="161"/>
      <c r="E3" s="161"/>
      <c r="F3" s="161"/>
      <c r="G3" s="161"/>
    </row>
    <row r="4" spans="1:7" ht="18" x14ac:dyDescent="0.25">
      <c r="B4" s="13"/>
      <c r="C4" s="13"/>
      <c r="D4" s="13"/>
      <c r="E4" s="3"/>
      <c r="F4" s="3"/>
      <c r="G4" s="3"/>
    </row>
    <row r="5" spans="1:7" ht="38.25" x14ac:dyDescent="0.25">
      <c r="B5" s="1" t="s">
        <v>150</v>
      </c>
      <c r="C5" s="1" t="s">
        <v>171</v>
      </c>
      <c r="D5" s="1" t="s">
        <v>167</v>
      </c>
      <c r="E5" s="1" t="s">
        <v>172</v>
      </c>
      <c r="F5" s="1" t="s">
        <v>10</v>
      </c>
      <c r="G5" s="1" t="s">
        <v>23</v>
      </c>
    </row>
    <row r="6" spans="1:7" x14ac:dyDescent="0.25">
      <c r="B6" s="1">
        <v>1</v>
      </c>
      <c r="C6" s="1">
        <v>2</v>
      </c>
      <c r="D6" s="1">
        <v>3</v>
      </c>
      <c r="E6" s="1">
        <v>4</v>
      </c>
      <c r="F6" s="97" t="s">
        <v>146</v>
      </c>
      <c r="G6" s="97" t="s">
        <v>147</v>
      </c>
    </row>
    <row r="7" spans="1:7" ht="15.75" customHeight="1" x14ac:dyDescent="0.25">
      <c r="B7" s="101" t="s">
        <v>19</v>
      </c>
      <c r="C7" s="41">
        <f t="shared" ref="C7:E7" si="0">C8</f>
        <v>711395.66</v>
      </c>
      <c r="D7" s="41">
        <f t="shared" si="0"/>
        <v>1694330.04</v>
      </c>
      <c r="E7" s="89">
        <f t="shared" si="0"/>
        <v>887392.09</v>
      </c>
      <c r="F7" s="89">
        <f>E7/C7*100</f>
        <v>124.73959849572319</v>
      </c>
      <c r="G7" s="89">
        <f>E7/D7*100</f>
        <v>52.374216891060968</v>
      </c>
    </row>
    <row r="8" spans="1:7" ht="15.75" customHeight="1" x14ac:dyDescent="0.25">
      <c r="B8" s="4" t="s">
        <v>83</v>
      </c>
      <c r="C8" s="46">
        <f>C9</f>
        <v>711395.66</v>
      </c>
      <c r="D8" s="46">
        <f>D9</f>
        <v>1694330.04</v>
      </c>
      <c r="E8" s="65">
        <f>E9</f>
        <v>887392.09</v>
      </c>
      <c r="F8" s="65">
        <f>E8/C8*100</f>
        <v>124.73959849572319</v>
      </c>
      <c r="G8" s="65">
        <f>E8/D8*100</f>
        <v>52.374216891060968</v>
      </c>
    </row>
    <row r="9" spans="1:7" x14ac:dyDescent="0.25">
      <c r="B9" s="120" t="s">
        <v>84</v>
      </c>
      <c r="C9" s="46">
        <v>711395.66</v>
      </c>
      <c r="D9" s="46">
        <v>1694330.04</v>
      </c>
      <c r="E9" s="65">
        <v>887392.09</v>
      </c>
      <c r="F9" s="65">
        <f>E9/C9*100</f>
        <v>124.73959849572319</v>
      </c>
      <c r="G9" s="65">
        <f>E9/D9*100</f>
        <v>52.374216891060968</v>
      </c>
    </row>
    <row r="11" spans="1:7" x14ac:dyDescent="0.25">
      <c r="A11" s="27"/>
      <c r="B11" s="70"/>
      <c r="C11" s="27"/>
    </row>
    <row r="12" spans="1:7" x14ac:dyDescent="0.25">
      <c r="A12" s="27"/>
      <c r="B12" s="70"/>
      <c r="C12" s="27"/>
    </row>
    <row r="13" spans="1:7" x14ac:dyDescent="0.25">
      <c r="A13" s="27"/>
      <c r="B13" s="27"/>
      <c r="C13" s="27"/>
    </row>
  </sheetData>
  <mergeCells count="1">
    <mergeCell ref="B3:G3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4"/>
  <sheetViews>
    <sheetView tabSelected="1" topLeftCell="A88" workbookViewId="0">
      <selection activeCell="G103" sqref="G10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2.140625" customWidth="1"/>
    <col min="6" max="7" width="25.28515625" customWidth="1"/>
    <col min="8" max="8" width="15.7109375" customWidth="1"/>
  </cols>
  <sheetData>
    <row r="1" spans="1:8" ht="18" x14ac:dyDescent="0.25">
      <c r="B1" s="2"/>
      <c r="C1" s="2"/>
      <c r="D1" s="2"/>
      <c r="E1" s="2"/>
      <c r="F1" s="2"/>
      <c r="G1" s="2"/>
      <c r="H1" s="3"/>
    </row>
    <row r="2" spans="1:8" ht="18" customHeight="1" x14ac:dyDescent="0.25">
      <c r="B2" s="161" t="s">
        <v>7</v>
      </c>
      <c r="C2" s="174"/>
      <c r="D2" s="174"/>
      <c r="E2" s="174"/>
      <c r="F2" s="174"/>
      <c r="G2" s="174"/>
      <c r="H2" s="174"/>
    </row>
    <row r="3" spans="1:8" ht="18" x14ac:dyDescent="0.25">
      <c r="B3" s="2"/>
      <c r="C3" s="2"/>
      <c r="D3" s="2"/>
      <c r="E3" s="2"/>
      <c r="F3" s="2"/>
      <c r="G3" s="2"/>
      <c r="H3" s="3"/>
    </row>
    <row r="4" spans="1:8" ht="15.75" x14ac:dyDescent="0.25">
      <c r="B4" s="175" t="s">
        <v>38</v>
      </c>
      <c r="C4" s="175"/>
      <c r="D4" s="175"/>
      <c r="E4" s="175"/>
      <c r="F4" s="175"/>
      <c r="G4" s="175"/>
      <c r="H4" s="175"/>
    </row>
    <row r="5" spans="1:8" ht="18" x14ac:dyDescent="0.25">
      <c r="B5" s="13"/>
      <c r="C5" s="13"/>
      <c r="D5" s="13"/>
      <c r="E5" s="13"/>
      <c r="F5" s="13"/>
      <c r="G5" s="13"/>
      <c r="H5" s="3"/>
    </row>
    <row r="6" spans="1:8" ht="25.5" customHeight="1" x14ac:dyDescent="0.25">
      <c r="B6" s="176" t="s">
        <v>6</v>
      </c>
      <c r="C6" s="177"/>
      <c r="D6" s="177"/>
      <c r="E6" s="178"/>
      <c r="F6" s="1" t="s">
        <v>167</v>
      </c>
      <c r="G6" s="1" t="s">
        <v>173</v>
      </c>
      <c r="H6" s="1" t="s">
        <v>23</v>
      </c>
    </row>
    <row r="7" spans="1:8" s="20" customFormat="1" ht="15.95" customHeight="1" x14ac:dyDescent="0.2">
      <c r="B7" s="179">
        <v>1</v>
      </c>
      <c r="C7" s="180"/>
      <c r="D7" s="180"/>
      <c r="E7" s="181"/>
      <c r="F7" s="126">
        <v>2</v>
      </c>
      <c r="G7" s="126">
        <v>3</v>
      </c>
      <c r="H7" s="127" t="s">
        <v>148</v>
      </c>
    </row>
    <row r="8" spans="1:8" s="25" customFormat="1" ht="27" customHeight="1" x14ac:dyDescent="0.25">
      <c r="A8" s="73"/>
      <c r="B8" s="134" t="s">
        <v>96</v>
      </c>
      <c r="C8" s="135"/>
      <c r="D8" s="135"/>
      <c r="E8" s="135"/>
      <c r="F8" s="94">
        <f>F9+F38</f>
        <v>1694330.0399999998</v>
      </c>
      <c r="G8" s="94">
        <f>G9+G38</f>
        <v>887392.09000000008</v>
      </c>
      <c r="H8" s="95">
        <f>G8/F8*100</f>
        <v>52.374216891060975</v>
      </c>
    </row>
    <row r="9" spans="1:8" s="25" customFormat="1" ht="27" customHeight="1" x14ac:dyDescent="0.25">
      <c r="A9" s="73"/>
      <c r="B9" s="182" t="s">
        <v>97</v>
      </c>
      <c r="C9" s="183"/>
      <c r="D9" s="183"/>
      <c r="E9" s="184"/>
      <c r="F9" s="79">
        <f>F10+F14+F19+F23+F27+F31</f>
        <v>5961.96</v>
      </c>
      <c r="G9" s="79">
        <f>G10+G14+G19+G23+G27+G31</f>
        <v>5312.1</v>
      </c>
      <c r="H9" s="81">
        <f>G9/F9*100</f>
        <v>89.099893323672092</v>
      </c>
    </row>
    <row r="10" spans="1:8" s="25" customFormat="1" ht="27" customHeight="1" x14ac:dyDescent="0.25">
      <c r="A10" s="73"/>
      <c r="B10" s="165" t="s">
        <v>98</v>
      </c>
      <c r="C10" s="166"/>
      <c r="D10" s="166"/>
      <c r="E10" s="167"/>
      <c r="F10" s="77">
        <f t="shared" ref="F10:G11" si="0">F11</f>
        <v>0</v>
      </c>
      <c r="G10" s="77">
        <f t="shared" si="0"/>
        <v>140</v>
      </c>
      <c r="H10" s="80"/>
    </row>
    <row r="11" spans="1:8" s="25" customFormat="1" ht="27" customHeight="1" x14ac:dyDescent="0.25">
      <c r="A11" s="73"/>
      <c r="B11" s="165" t="s">
        <v>164</v>
      </c>
      <c r="C11" s="166"/>
      <c r="D11" s="166"/>
      <c r="E11" s="167"/>
      <c r="F11" s="77">
        <f t="shared" si="0"/>
        <v>0</v>
      </c>
      <c r="G11" s="77">
        <f t="shared" si="0"/>
        <v>140</v>
      </c>
      <c r="H11" s="80"/>
    </row>
    <row r="12" spans="1:8" s="25" customFormat="1" ht="27" customHeight="1" x14ac:dyDescent="0.25">
      <c r="A12" s="73"/>
      <c r="B12" s="171" t="s">
        <v>100</v>
      </c>
      <c r="C12" s="172"/>
      <c r="D12" s="172"/>
      <c r="E12" s="173"/>
      <c r="F12" s="74">
        <v>0</v>
      </c>
      <c r="G12" s="74">
        <v>140</v>
      </c>
      <c r="H12" s="75"/>
    </row>
    <row r="13" spans="1:8" s="25" customFormat="1" ht="27" customHeight="1" x14ac:dyDescent="0.25">
      <c r="A13" s="73"/>
      <c r="B13" s="171" t="s">
        <v>115</v>
      </c>
      <c r="C13" s="172"/>
      <c r="D13" s="172"/>
      <c r="E13" s="173"/>
      <c r="F13" s="74">
        <v>0</v>
      </c>
      <c r="G13" s="74">
        <v>140</v>
      </c>
      <c r="H13" s="80"/>
    </row>
    <row r="14" spans="1:8" s="25" customFormat="1" ht="27" customHeight="1" x14ac:dyDescent="0.25">
      <c r="A14" s="73"/>
      <c r="B14" s="165" t="s">
        <v>101</v>
      </c>
      <c r="C14" s="166"/>
      <c r="D14" s="166"/>
      <c r="E14" s="167"/>
      <c r="F14" s="77">
        <f>F15</f>
        <v>729.96</v>
      </c>
      <c r="G14" s="77">
        <f>G15</f>
        <v>398.17999999999995</v>
      </c>
      <c r="H14" s="80">
        <f>G14/F14*100</f>
        <v>54.548194421612131</v>
      </c>
    </row>
    <row r="15" spans="1:8" s="25" customFormat="1" ht="27" customHeight="1" x14ac:dyDescent="0.25">
      <c r="A15" s="73"/>
      <c r="B15" s="165" t="s">
        <v>99</v>
      </c>
      <c r="C15" s="166"/>
      <c r="D15" s="166"/>
      <c r="E15" s="167"/>
      <c r="F15" s="77">
        <f>F16</f>
        <v>729.96</v>
      </c>
      <c r="G15" s="77">
        <f>G16</f>
        <v>398.17999999999995</v>
      </c>
      <c r="H15" s="80">
        <v>54.55</v>
      </c>
    </row>
    <row r="16" spans="1:8" s="25" customFormat="1" ht="27" customHeight="1" x14ac:dyDescent="0.25">
      <c r="A16" s="73"/>
      <c r="B16" s="171" t="s">
        <v>102</v>
      </c>
      <c r="C16" s="172"/>
      <c r="D16" s="172"/>
      <c r="E16" s="173"/>
      <c r="F16" s="74">
        <f>F17+F18</f>
        <v>729.96</v>
      </c>
      <c r="G16" s="74">
        <f>G17+G18</f>
        <v>398.17999999999995</v>
      </c>
      <c r="H16" s="75"/>
    </row>
    <row r="17" spans="1:8" s="25" customFormat="1" ht="27" customHeight="1" x14ac:dyDescent="0.25">
      <c r="A17" s="73"/>
      <c r="B17" s="171" t="s">
        <v>116</v>
      </c>
      <c r="C17" s="172"/>
      <c r="D17" s="172"/>
      <c r="E17" s="173"/>
      <c r="F17" s="74">
        <v>626.57000000000005</v>
      </c>
      <c r="G17" s="74">
        <v>341.78</v>
      </c>
      <c r="H17" s="80"/>
    </row>
    <row r="18" spans="1:8" s="25" customFormat="1" ht="27" customHeight="1" x14ac:dyDescent="0.25">
      <c r="A18" s="73"/>
      <c r="B18" s="171" t="s">
        <v>103</v>
      </c>
      <c r="C18" s="172"/>
      <c r="D18" s="172"/>
      <c r="E18" s="173"/>
      <c r="F18" s="74">
        <v>103.39</v>
      </c>
      <c r="G18" s="74">
        <v>56.4</v>
      </c>
      <c r="H18" s="80"/>
    </row>
    <row r="19" spans="1:8" s="25" customFormat="1" ht="27" customHeight="1" x14ac:dyDescent="0.25">
      <c r="A19" s="73"/>
      <c r="B19" s="165" t="s">
        <v>174</v>
      </c>
      <c r="C19" s="166"/>
      <c r="D19" s="166"/>
      <c r="E19" s="167"/>
      <c r="F19" s="77">
        <f>F20</f>
        <v>600</v>
      </c>
      <c r="G19" s="77">
        <v>0</v>
      </c>
      <c r="H19" s="80"/>
    </row>
    <row r="20" spans="1:8" s="25" customFormat="1" ht="27" customHeight="1" x14ac:dyDescent="0.25">
      <c r="A20" s="73"/>
      <c r="B20" s="165" t="s">
        <v>104</v>
      </c>
      <c r="C20" s="166"/>
      <c r="D20" s="166"/>
      <c r="E20" s="167"/>
      <c r="F20" s="74">
        <f>F21</f>
        <v>600</v>
      </c>
      <c r="G20" s="74">
        <v>0</v>
      </c>
      <c r="H20" s="80"/>
    </row>
    <row r="21" spans="1:8" s="25" customFormat="1" ht="27" customHeight="1" x14ac:dyDescent="0.25">
      <c r="A21" s="73"/>
      <c r="B21" s="165" t="s">
        <v>105</v>
      </c>
      <c r="C21" s="166"/>
      <c r="D21" s="166"/>
      <c r="E21" s="167"/>
      <c r="F21" s="74">
        <f>F22</f>
        <v>600</v>
      </c>
      <c r="G21" s="74">
        <v>0</v>
      </c>
      <c r="H21" s="80"/>
    </row>
    <row r="22" spans="1:8" s="25" customFormat="1" ht="27" customHeight="1" x14ac:dyDescent="0.25">
      <c r="A22" s="73"/>
      <c r="B22" s="168" t="s">
        <v>141</v>
      </c>
      <c r="C22" s="169"/>
      <c r="D22" s="169"/>
      <c r="E22" s="170"/>
      <c r="F22" s="74">
        <v>600</v>
      </c>
      <c r="G22" s="74">
        <v>0</v>
      </c>
      <c r="H22" s="80"/>
    </row>
    <row r="23" spans="1:8" s="25" customFormat="1" ht="27" customHeight="1" x14ac:dyDescent="0.25">
      <c r="A23" s="73"/>
      <c r="B23" s="185" t="s">
        <v>175</v>
      </c>
      <c r="C23" s="186"/>
      <c r="D23" s="186"/>
      <c r="E23" s="187"/>
      <c r="F23" s="77">
        <f t="shared" ref="F23:G25" si="1">F24</f>
        <v>45</v>
      </c>
      <c r="G23" s="77">
        <f t="shared" si="1"/>
        <v>26.4</v>
      </c>
      <c r="H23" s="80">
        <f>G23/F23*100</f>
        <v>58.666666666666664</v>
      </c>
    </row>
    <row r="24" spans="1:8" s="25" customFormat="1" ht="27" customHeight="1" x14ac:dyDescent="0.25">
      <c r="A24" s="73"/>
      <c r="B24" s="165" t="s">
        <v>104</v>
      </c>
      <c r="C24" s="166"/>
      <c r="D24" s="166"/>
      <c r="E24" s="167"/>
      <c r="F24" s="77">
        <f t="shared" si="1"/>
        <v>45</v>
      </c>
      <c r="G24" s="77">
        <f t="shared" si="1"/>
        <v>26.4</v>
      </c>
      <c r="H24" s="80">
        <f>G24/F24*100</f>
        <v>58.666666666666664</v>
      </c>
    </row>
    <row r="25" spans="1:8" s="25" customFormat="1" ht="27" customHeight="1" x14ac:dyDescent="0.25">
      <c r="A25" s="73"/>
      <c r="B25" s="171" t="s">
        <v>106</v>
      </c>
      <c r="C25" s="172"/>
      <c r="D25" s="172"/>
      <c r="E25" s="173"/>
      <c r="F25" s="74">
        <f t="shared" si="1"/>
        <v>45</v>
      </c>
      <c r="G25" s="74">
        <f t="shared" si="1"/>
        <v>26.4</v>
      </c>
      <c r="H25" s="75"/>
    </row>
    <row r="26" spans="1:8" s="25" customFormat="1" ht="27" customHeight="1" x14ac:dyDescent="0.25">
      <c r="A26" s="73"/>
      <c r="B26" s="171" t="s">
        <v>117</v>
      </c>
      <c r="C26" s="172"/>
      <c r="D26" s="172"/>
      <c r="E26" s="173"/>
      <c r="F26" s="74">
        <v>45</v>
      </c>
      <c r="G26" s="74">
        <v>26.4</v>
      </c>
      <c r="H26" s="80"/>
    </row>
    <row r="27" spans="1:8" s="25" customFormat="1" ht="27" customHeight="1" x14ac:dyDescent="0.25">
      <c r="A27" s="73"/>
      <c r="B27" s="185" t="s">
        <v>176</v>
      </c>
      <c r="C27" s="186"/>
      <c r="D27" s="186"/>
      <c r="E27" s="187"/>
      <c r="F27" s="77">
        <f t="shared" ref="F27:G28" si="2">F28</f>
        <v>800</v>
      </c>
      <c r="G27" s="77">
        <f t="shared" si="2"/>
        <v>960.42</v>
      </c>
      <c r="H27" s="80">
        <f>G27/F27*100</f>
        <v>120.05249999999998</v>
      </c>
    </row>
    <row r="28" spans="1:8" s="25" customFormat="1" ht="27" customHeight="1" x14ac:dyDescent="0.25">
      <c r="A28" s="73"/>
      <c r="B28" s="165" t="s">
        <v>157</v>
      </c>
      <c r="C28" s="166"/>
      <c r="D28" s="166"/>
      <c r="E28" s="167"/>
      <c r="F28" s="77">
        <f t="shared" si="2"/>
        <v>800</v>
      </c>
      <c r="G28" s="77">
        <f t="shared" si="2"/>
        <v>960.42</v>
      </c>
      <c r="H28" s="80">
        <f>G28/F28*100</f>
        <v>120.05249999999998</v>
      </c>
    </row>
    <row r="29" spans="1:8" s="25" customFormat="1" ht="27" customHeight="1" x14ac:dyDescent="0.25">
      <c r="A29" s="73"/>
      <c r="B29" s="171" t="s">
        <v>100</v>
      </c>
      <c r="C29" s="172"/>
      <c r="D29" s="172"/>
      <c r="E29" s="173"/>
      <c r="F29" s="74">
        <f>F30</f>
        <v>800</v>
      </c>
      <c r="G29" s="74">
        <f>G30</f>
        <v>960.42</v>
      </c>
      <c r="H29" s="80"/>
    </row>
    <row r="30" spans="1:8" s="25" customFormat="1" ht="27" customHeight="1" x14ac:dyDescent="0.25">
      <c r="A30" s="73"/>
      <c r="B30" s="171" t="s">
        <v>118</v>
      </c>
      <c r="C30" s="172"/>
      <c r="D30" s="172"/>
      <c r="E30" s="173"/>
      <c r="F30" s="74">
        <v>800</v>
      </c>
      <c r="G30" s="74">
        <v>960.42</v>
      </c>
      <c r="H30" s="80"/>
    </row>
    <row r="31" spans="1:8" s="25" customFormat="1" ht="27" customHeight="1" x14ac:dyDescent="0.25">
      <c r="A31" s="73"/>
      <c r="B31" s="185" t="s">
        <v>177</v>
      </c>
      <c r="C31" s="186"/>
      <c r="D31" s="186"/>
      <c r="E31" s="187"/>
      <c r="F31" s="77">
        <f>F32+F35</f>
        <v>3787</v>
      </c>
      <c r="G31" s="77">
        <f>G32+G35</f>
        <v>3787.1</v>
      </c>
      <c r="H31" s="80">
        <f>G31/F31*100</f>
        <v>100.00264061262212</v>
      </c>
    </row>
    <row r="32" spans="1:8" s="25" customFormat="1" ht="27" customHeight="1" x14ac:dyDescent="0.25">
      <c r="A32" s="73"/>
      <c r="B32" s="165" t="s">
        <v>104</v>
      </c>
      <c r="C32" s="166"/>
      <c r="D32" s="166"/>
      <c r="E32" s="167"/>
      <c r="F32" s="77">
        <f>F33</f>
        <v>1210</v>
      </c>
      <c r="G32" s="77">
        <v>1210.0999999999999</v>
      </c>
      <c r="H32" s="80">
        <f>G32/F32*100</f>
        <v>100.0082644628099</v>
      </c>
    </row>
    <row r="33" spans="1:8" s="25" customFormat="1" ht="27" customHeight="1" x14ac:dyDescent="0.25">
      <c r="A33" s="73"/>
      <c r="B33" s="171" t="s">
        <v>100</v>
      </c>
      <c r="C33" s="172"/>
      <c r="D33" s="172"/>
      <c r="E33" s="173"/>
      <c r="F33" s="74">
        <f>F34</f>
        <v>1210</v>
      </c>
      <c r="G33" s="74">
        <v>1210.0999999999999</v>
      </c>
      <c r="H33" s="80"/>
    </row>
    <row r="34" spans="1:8" s="25" customFormat="1" ht="27" customHeight="1" x14ac:dyDescent="0.25">
      <c r="A34" s="73"/>
      <c r="B34" s="171" t="s">
        <v>118</v>
      </c>
      <c r="C34" s="172"/>
      <c r="D34" s="172"/>
      <c r="E34" s="173"/>
      <c r="F34" s="74">
        <v>1210</v>
      </c>
      <c r="G34" s="74">
        <v>1210.0999999999999</v>
      </c>
      <c r="H34" s="80"/>
    </row>
    <row r="35" spans="1:8" s="25" customFormat="1" ht="27" customHeight="1" x14ac:dyDescent="0.25">
      <c r="A35" s="73"/>
      <c r="B35" s="165" t="s">
        <v>157</v>
      </c>
      <c r="C35" s="166"/>
      <c r="D35" s="166"/>
      <c r="E35" s="167"/>
      <c r="F35" s="77">
        <v>2577</v>
      </c>
      <c r="G35" s="77">
        <v>2577</v>
      </c>
      <c r="H35" s="80">
        <f>G35/F35*100</f>
        <v>100</v>
      </c>
    </row>
    <row r="36" spans="1:8" s="25" customFormat="1" ht="27" customHeight="1" x14ac:dyDescent="0.25">
      <c r="A36" s="73"/>
      <c r="B36" s="171" t="s">
        <v>100</v>
      </c>
      <c r="C36" s="172"/>
      <c r="D36" s="172"/>
      <c r="E36" s="173"/>
      <c r="F36" s="74">
        <v>2577</v>
      </c>
      <c r="G36" s="74">
        <v>2577</v>
      </c>
      <c r="H36" s="80"/>
    </row>
    <row r="37" spans="1:8" s="25" customFormat="1" ht="27" customHeight="1" x14ac:dyDescent="0.25">
      <c r="A37" s="73"/>
      <c r="B37" s="171" t="s">
        <v>118</v>
      </c>
      <c r="C37" s="172"/>
      <c r="D37" s="172"/>
      <c r="E37" s="173"/>
      <c r="F37" s="74">
        <v>2577</v>
      </c>
      <c r="G37" s="74">
        <v>2577</v>
      </c>
      <c r="H37" s="80"/>
    </row>
    <row r="38" spans="1:8" s="25" customFormat="1" ht="27" customHeight="1" x14ac:dyDescent="0.25">
      <c r="A38" s="73"/>
      <c r="B38" s="182" t="s">
        <v>107</v>
      </c>
      <c r="C38" s="183"/>
      <c r="D38" s="183"/>
      <c r="E38" s="184"/>
      <c r="F38" s="79">
        <f>F39+F88</f>
        <v>1688368.0799999998</v>
      </c>
      <c r="G38" s="79">
        <f>G39+G88</f>
        <v>882079.99000000011</v>
      </c>
      <c r="H38" s="81">
        <f>G38/F38*100</f>
        <v>52.24453129912289</v>
      </c>
    </row>
    <row r="39" spans="1:8" s="25" customFormat="1" ht="27" customHeight="1" x14ac:dyDescent="0.25">
      <c r="A39" s="73"/>
      <c r="B39" s="165" t="s">
        <v>122</v>
      </c>
      <c r="C39" s="166"/>
      <c r="D39" s="166"/>
      <c r="E39" s="167"/>
      <c r="F39" s="77">
        <f>F40+F43+F46+F71+F77+F80</f>
        <v>1666648.0799999998</v>
      </c>
      <c r="G39" s="77">
        <f>G46+G71+G77+G80</f>
        <v>871064.94000000006</v>
      </c>
      <c r="H39" s="80">
        <f>G39/F39*100</f>
        <v>52.264479253472643</v>
      </c>
    </row>
    <row r="40" spans="1:8" s="25" customFormat="1" ht="27" customHeight="1" x14ac:dyDescent="0.25">
      <c r="A40" s="73"/>
      <c r="B40" s="165" t="s">
        <v>178</v>
      </c>
      <c r="C40" s="166"/>
      <c r="D40" s="166"/>
      <c r="E40" s="167"/>
      <c r="F40" s="77">
        <v>32</v>
      </c>
      <c r="G40" s="77">
        <v>0</v>
      </c>
      <c r="H40" s="80"/>
    </row>
    <row r="41" spans="1:8" s="25" customFormat="1" ht="27" customHeight="1" x14ac:dyDescent="0.25">
      <c r="A41" s="73"/>
      <c r="B41" s="171" t="s">
        <v>100</v>
      </c>
      <c r="C41" s="172"/>
      <c r="D41" s="172"/>
      <c r="E41" s="173"/>
      <c r="F41" s="74">
        <v>32</v>
      </c>
      <c r="G41" s="74">
        <v>0</v>
      </c>
      <c r="H41" s="75"/>
    </row>
    <row r="42" spans="1:8" s="25" customFormat="1" ht="27" customHeight="1" x14ac:dyDescent="0.25">
      <c r="A42" s="73"/>
      <c r="B42" s="171" t="s">
        <v>109</v>
      </c>
      <c r="C42" s="172"/>
      <c r="D42" s="172"/>
      <c r="E42" s="173"/>
      <c r="F42" s="74">
        <v>32</v>
      </c>
      <c r="G42" s="74">
        <v>0</v>
      </c>
      <c r="H42" s="75"/>
    </row>
    <row r="43" spans="1:8" s="25" customFormat="1" ht="27" customHeight="1" x14ac:dyDescent="0.25">
      <c r="A43" s="73"/>
      <c r="B43" s="165" t="s">
        <v>110</v>
      </c>
      <c r="C43" s="166"/>
      <c r="D43" s="166"/>
      <c r="E43" s="167"/>
      <c r="F43" s="77">
        <f>F44</f>
        <v>30.29</v>
      </c>
      <c r="G43" s="77">
        <f>G44</f>
        <v>0</v>
      </c>
      <c r="H43" s="80"/>
    </row>
    <row r="44" spans="1:8" s="25" customFormat="1" ht="27" customHeight="1" x14ac:dyDescent="0.25">
      <c r="A44" s="73"/>
      <c r="B44" s="171" t="s">
        <v>100</v>
      </c>
      <c r="C44" s="172"/>
      <c r="D44" s="172"/>
      <c r="E44" s="173"/>
      <c r="F44" s="74">
        <f>F45</f>
        <v>30.29</v>
      </c>
      <c r="G44" s="74">
        <v>0</v>
      </c>
      <c r="H44" s="80"/>
    </row>
    <row r="45" spans="1:8" s="25" customFormat="1" ht="27" customHeight="1" x14ac:dyDescent="0.25">
      <c r="A45" s="73"/>
      <c r="B45" s="171" t="s">
        <v>109</v>
      </c>
      <c r="C45" s="172"/>
      <c r="D45" s="172"/>
      <c r="E45" s="173"/>
      <c r="F45" s="74">
        <v>30.29</v>
      </c>
      <c r="G45" s="74">
        <v>0</v>
      </c>
      <c r="H45" s="80"/>
    </row>
    <row r="46" spans="1:8" s="25" customFormat="1" ht="27" customHeight="1" x14ac:dyDescent="0.25">
      <c r="A46" s="73"/>
      <c r="B46" s="165" t="s">
        <v>111</v>
      </c>
      <c r="C46" s="166"/>
      <c r="D46" s="166"/>
      <c r="E46" s="167"/>
      <c r="F46" s="77">
        <f>F47+F69</f>
        <v>111101.31</v>
      </c>
      <c r="G46" s="77">
        <f>G47+G69</f>
        <v>61142.54</v>
      </c>
      <c r="H46" s="80">
        <f>G46/F46*100</f>
        <v>55.033140473321154</v>
      </c>
    </row>
    <row r="47" spans="1:8" s="25" customFormat="1" ht="27" customHeight="1" x14ac:dyDescent="0.25">
      <c r="A47" s="73"/>
      <c r="B47" s="165" t="s">
        <v>100</v>
      </c>
      <c r="C47" s="166"/>
      <c r="D47" s="166"/>
      <c r="E47" s="167"/>
      <c r="F47" s="77">
        <f>F48+F49+F50+F51+F52+F53+F54+F55+F56+F57+F58+F60+F61+F62+F63+F64+F65+F66+F67+F68</f>
        <v>110351.31</v>
      </c>
      <c r="G47" s="77">
        <f>G48+G49+G50+G51+G52+G53+G54+G55+G57+G58+G59+G60+G61+G63+G64+G65+G66+G67+G68</f>
        <v>60777.9</v>
      </c>
      <c r="H47" s="80">
        <f>G47/F47*100</f>
        <v>55.07673628885783</v>
      </c>
    </row>
    <row r="48" spans="1:8" s="25" customFormat="1" ht="27" customHeight="1" x14ac:dyDescent="0.25">
      <c r="A48" s="73"/>
      <c r="B48" s="171" t="s">
        <v>113</v>
      </c>
      <c r="C48" s="172"/>
      <c r="D48" s="172"/>
      <c r="E48" s="173"/>
      <c r="F48" s="74">
        <v>8100</v>
      </c>
      <c r="G48" s="74">
        <v>3994.55</v>
      </c>
      <c r="H48" s="80"/>
    </row>
    <row r="49" spans="1:8" s="25" customFormat="1" ht="27" customHeight="1" x14ac:dyDescent="0.25">
      <c r="A49" s="73"/>
      <c r="B49" s="171" t="s">
        <v>119</v>
      </c>
      <c r="C49" s="172"/>
      <c r="D49" s="172"/>
      <c r="E49" s="173"/>
      <c r="F49" s="74">
        <v>19650</v>
      </c>
      <c r="G49" s="74">
        <v>9771.3799999999992</v>
      </c>
      <c r="H49" s="80"/>
    </row>
    <row r="50" spans="1:8" s="25" customFormat="1" ht="27" customHeight="1" x14ac:dyDescent="0.25">
      <c r="A50" s="73"/>
      <c r="B50" s="171" t="s">
        <v>114</v>
      </c>
      <c r="C50" s="172"/>
      <c r="D50" s="172"/>
      <c r="E50" s="173"/>
      <c r="F50" s="74">
        <v>450</v>
      </c>
      <c r="G50" s="74">
        <v>220</v>
      </c>
      <c r="H50" s="80"/>
    </row>
    <row r="51" spans="1:8" s="25" customFormat="1" ht="27" customHeight="1" x14ac:dyDescent="0.25">
      <c r="A51" s="73"/>
      <c r="B51" s="171" t="s">
        <v>120</v>
      </c>
      <c r="C51" s="172"/>
      <c r="D51" s="172"/>
      <c r="E51" s="173"/>
      <c r="F51" s="74">
        <v>450</v>
      </c>
      <c r="G51" s="74">
        <v>297.5</v>
      </c>
      <c r="H51" s="80"/>
    </row>
    <row r="52" spans="1:8" s="25" customFormat="1" ht="27" customHeight="1" x14ac:dyDescent="0.25">
      <c r="A52" s="73"/>
      <c r="B52" s="171" t="s">
        <v>118</v>
      </c>
      <c r="C52" s="172"/>
      <c r="D52" s="172"/>
      <c r="E52" s="173"/>
      <c r="F52" s="74">
        <f>9156.71+15200</f>
        <v>24356.71</v>
      </c>
      <c r="G52" s="74">
        <f>604.52+6817.87</f>
        <v>7422.3899999999994</v>
      </c>
      <c r="H52" s="80"/>
    </row>
    <row r="53" spans="1:8" s="25" customFormat="1" ht="27" customHeight="1" x14ac:dyDescent="0.25">
      <c r="A53" s="73"/>
      <c r="B53" s="171" t="s">
        <v>126</v>
      </c>
      <c r="C53" s="172"/>
      <c r="D53" s="172"/>
      <c r="E53" s="173"/>
      <c r="F53" s="74">
        <f>9500+7635.03+70</f>
        <v>17205.03</v>
      </c>
      <c r="G53" s="74">
        <f>5757.75+7635.03+30.01</f>
        <v>13422.789999999999</v>
      </c>
      <c r="H53" s="80"/>
    </row>
    <row r="54" spans="1:8" s="25" customFormat="1" ht="27" customHeight="1" x14ac:dyDescent="0.25">
      <c r="A54" s="73"/>
      <c r="B54" s="171" t="s">
        <v>127</v>
      </c>
      <c r="C54" s="172"/>
      <c r="D54" s="172"/>
      <c r="E54" s="173"/>
      <c r="F54" s="74">
        <v>8400</v>
      </c>
      <c r="G54" s="74">
        <v>5209.93</v>
      </c>
      <c r="H54" s="80"/>
    </row>
    <row r="55" spans="1:8" s="25" customFormat="1" ht="27" customHeight="1" x14ac:dyDescent="0.25">
      <c r="A55" s="73"/>
      <c r="B55" s="171" t="s">
        <v>124</v>
      </c>
      <c r="C55" s="172"/>
      <c r="D55" s="172"/>
      <c r="E55" s="173"/>
      <c r="F55" s="74">
        <v>1000</v>
      </c>
      <c r="G55" s="74">
        <v>613.41999999999996</v>
      </c>
      <c r="H55" s="80"/>
    </row>
    <row r="56" spans="1:8" s="25" customFormat="1" ht="27" customHeight="1" x14ac:dyDescent="0.25">
      <c r="A56" s="73"/>
      <c r="B56" s="171" t="s">
        <v>128</v>
      </c>
      <c r="C56" s="172"/>
      <c r="D56" s="172"/>
      <c r="E56" s="173"/>
      <c r="F56" s="74">
        <v>900</v>
      </c>
      <c r="G56" s="74">
        <v>0</v>
      </c>
      <c r="H56" s="80"/>
    </row>
    <row r="57" spans="1:8" s="25" customFormat="1" ht="27" customHeight="1" x14ac:dyDescent="0.25">
      <c r="A57" s="73"/>
      <c r="B57" s="171" t="s">
        <v>129</v>
      </c>
      <c r="C57" s="172"/>
      <c r="D57" s="172"/>
      <c r="E57" s="173"/>
      <c r="F57" s="74">
        <v>1750</v>
      </c>
      <c r="G57" s="74">
        <v>855.63</v>
      </c>
      <c r="H57" s="80"/>
    </row>
    <row r="58" spans="1:8" s="25" customFormat="1" ht="27" customHeight="1" x14ac:dyDescent="0.25">
      <c r="A58" s="73"/>
      <c r="B58" s="171" t="s">
        <v>130</v>
      </c>
      <c r="C58" s="172"/>
      <c r="D58" s="172"/>
      <c r="E58" s="173"/>
      <c r="F58" s="74">
        <v>3500</v>
      </c>
      <c r="G58" s="74">
        <v>380.46</v>
      </c>
      <c r="H58" s="80"/>
    </row>
    <row r="59" spans="1:8" s="25" customFormat="1" ht="27" customHeight="1" x14ac:dyDescent="0.25">
      <c r="A59" s="73"/>
      <c r="B59" s="123" t="s">
        <v>179</v>
      </c>
      <c r="C59" s="121"/>
      <c r="D59" s="121"/>
      <c r="E59" s="122"/>
      <c r="F59" s="74">
        <v>0</v>
      </c>
      <c r="G59" s="74">
        <v>920</v>
      </c>
      <c r="H59" s="80"/>
    </row>
    <row r="60" spans="1:8" s="25" customFormat="1" ht="27" customHeight="1" x14ac:dyDescent="0.25">
      <c r="A60" s="73"/>
      <c r="B60" s="171" t="s">
        <v>158</v>
      </c>
      <c r="C60" s="172"/>
      <c r="D60" s="172"/>
      <c r="E60" s="173"/>
      <c r="F60" s="74">
        <v>7400</v>
      </c>
      <c r="G60" s="74">
        <v>3752.83</v>
      </c>
      <c r="H60" s="80"/>
    </row>
    <row r="61" spans="1:8" s="25" customFormat="1" ht="27" customHeight="1" x14ac:dyDescent="0.25">
      <c r="A61" s="73"/>
      <c r="B61" s="171" t="s">
        <v>131</v>
      </c>
      <c r="C61" s="172"/>
      <c r="D61" s="172"/>
      <c r="E61" s="173"/>
      <c r="F61" s="74">
        <v>2720</v>
      </c>
      <c r="G61" s="74">
        <v>2720</v>
      </c>
      <c r="H61" s="80"/>
    </row>
    <row r="62" spans="1:8" s="25" customFormat="1" ht="27" customHeight="1" x14ac:dyDescent="0.25">
      <c r="A62" s="73"/>
      <c r="B62" s="171" t="s">
        <v>132</v>
      </c>
      <c r="C62" s="172"/>
      <c r="D62" s="172"/>
      <c r="E62" s="173"/>
      <c r="F62" s="74">
        <v>185</v>
      </c>
      <c r="G62" s="74">
        <v>0</v>
      </c>
      <c r="H62" s="80"/>
    </row>
    <row r="63" spans="1:8" s="25" customFormat="1" ht="27" customHeight="1" x14ac:dyDescent="0.25">
      <c r="A63" s="73"/>
      <c r="B63" s="171" t="s">
        <v>133</v>
      </c>
      <c r="C63" s="172"/>
      <c r="D63" s="172"/>
      <c r="E63" s="173"/>
      <c r="F63" s="74">
        <v>11000</v>
      </c>
      <c r="G63" s="74">
        <v>8750.75</v>
      </c>
      <c r="H63" s="80"/>
    </row>
    <row r="64" spans="1:8" s="25" customFormat="1" ht="27" customHeight="1" x14ac:dyDescent="0.25">
      <c r="A64" s="73"/>
      <c r="B64" s="171" t="s">
        <v>134</v>
      </c>
      <c r="C64" s="172"/>
      <c r="D64" s="172"/>
      <c r="E64" s="173"/>
      <c r="F64" s="74">
        <v>630.88</v>
      </c>
      <c r="G64" s="74">
        <v>392.41</v>
      </c>
      <c r="H64" s="80"/>
    </row>
    <row r="65" spans="1:8" s="25" customFormat="1" ht="27" customHeight="1" x14ac:dyDescent="0.25">
      <c r="A65" s="73"/>
      <c r="B65" s="171" t="s">
        <v>125</v>
      </c>
      <c r="C65" s="172"/>
      <c r="D65" s="172"/>
      <c r="E65" s="173"/>
      <c r="F65" s="74">
        <v>1521.46</v>
      </c>
      <c r="G65" s="74">
        <v>1521.46</v>
      </c>
      <c r="H65" s="80"/>
    </row>
    <row r="66" spans="1:8" s="25" customFormat="1" ht="27" customHeight="1" x14ac:dyDescent="0.25">
      <c r="A66" s="73"/>
      <c r="B66" s="171" t="s">
        <v>108</v>
      </c>
      <c r="C66" s="172"/>
      <c r="D66" s="172"/>
      <c r="E66" s="173"/>
      <c r="F66" s="74">
        <v>660</v>
      </c>
      <c r="G66" s="74">
        <v>163.92</v>
      </c>
      <c r="H66" s="80"/>
    </row>
    <row r="67" spans="1:8" s="25" customFormat="1" ht="27" customHeight="1" x14ac:dyDescent="0.25">
      <c r="A67" s="73"/>
      <c r="B67" s="171" t="s">
        <v>135</v>
      </c>
      <c r="C67" s="172"/>
      <c r="D67" s="172"/>
      <c r="E67" s="173"/>
      <c r="F67" s="74">
        <v>40</v>
      </c>
      <c r="G67" s="74">
        <v>40</v>
      </c>
      <c r="H67" s="80"/>
    </row>
    <row r="68" spans="1:8" s="25" customFormat="1" ht="27" customHeight="1" x14ac:dyDescent="0.25">
      <c r="A68" s="73"/>
      <c r="B68" s="171" t="s">
        <v>136</v>
      </c>
      <c r="C68" s="172"/>
      <c r="D68" s="172"/>
      <c r="E68" s="173"/>
      <c r="F68" s="74">
        <v>432.23</v>
      </c>
      <c r="G68" s="74">
        <v>328.48</v>
      </c>
      <c r="H68" s="80"/>
    </row>
    <row r="69" spans="1:8" s="25" customFormat="1" ht="27" customHeight="1" x14ac:dyDescent="0.25">
      <c r="A69" s="73"/>
      <c r="B69" s="165" t="s">
        <v>112</v>
      </c>
      <c r="C69" s="166"/>
      <c r="D69" s="166"/>
      <c r="E69" s="167"/>
      <c r="F69" s="77">
        <f>F70</f>
        <v>750</v>
      </c>
      <c r="G69" s="77">
        <f>G70</f>
        <v>364.64</v>
      </c>
      <c r="H69" s="80">
        <f>G69/F69*100</f>
        <v>48.618666666666662</v>
      </c>
    </row>
    <row r="70" spans="1:8" s="25" customFormat="1" ht="27" customHeight="1" x14ac:dyDescent="0.25">
      <c r="A70" s="73"/>
      <c r="B70" s="171" t="s">
        <v>121</v>
      </c>
      <c r="C70" s="172"/>
      <c r="D70" s="172"/>
      <c r="E70" s="173"/>
      <c r="F70" s="74">
        <v>750</v>
      </c>
      <c r="G70" s="74">
        <v>364.64</v>
      </c>
      <c r="H70" s="80"/>
    </row>
    <row r="71" spans="1:8" s="25" customFormat="1" ht="27" customHeight="1" x14ac:dyDescent="0.25">
      <c r="A71" s="73"/>
      <c r="B71" s="165" t="s">
        <v>123</v>
      </c>
      <c r="C71" s="166"/>
      <c r="D71" s="166"/>
      <c r="E71" s="167"/>
      <c r="F71" s="77">
        <f>F72</f>
        <v>11300</v>
      </c>
      <c r="G71" s="77">
        <f>G72</f>
        <v>9820</v>
      </c>
      <c r="H71" s="80">
        <f>G71/F71*100</f>
        <v>86.902654867256629</v>
      </c>
    </row>
    <row r="72" spans="1:8" s="25" customFormat="1" ht="27" customHeight="1" x14ac:dyDescent="0.25">
      <c r="A72" s="73"/>
      <c r="B72" s="165" t="s">
        <v>100</v>
      </c>
      <c r="C72" s="166"/>
      <c r="D72" s="166"/>
      <c r="E72" s="167"/>
      <c r="F72" s="77">
        <f>F73+F74+F75+F76</f>
        <v>11300</v>
      </c>
      <c r="G72" s="77">
        <f>G74+G76</f>
        <v>9820</v>
      </c>
      <c r="H72" s="80">
        <f>G72/F72*100</f>
        <v>86.902654867256629</v>
      </c>
    </row>
    <row r="73" spans="1:8" s="25" customFormat="1" ht="27" customHeight="1" x14ac:dyDescent="0.25">
      <c r="A73" s="73"/>
      <c r="B73" s="171" t="s">
        <v>118</v>
      </c>
      <c r="C73" s="172"/>
      <c r="D73" s="172"/>
      <c r="E73" s="173"/>
      <c r="F73" s="74">
        <v>260</v>
      </c>
      <c r="G73" s="74">
        <v>0</v>
      </c>
      <c r="H73" s="75"/>
    </row>
    <row r="74" spans="1:8" s="25" customFormat="1" ht="27" customHeight="1" x14ac:dyDescent="0.25">
      <c r="A74" s="73"/>
      <c r="B74" s="110" t="s">
        <v>159</v>
      </c>
      <c r="C74" s="108"/>
      <c r="D74" s="108"/>
      <c r="E74" s="109"/>
      <c r="F74" s="74">
        <v>9820</v>
      </c>
      <c r="G74" s="74">
        <v>9820</v>
      </c>
      <c r="H74" s="75"/>
    </row>
    <row r="75" spans="1:8" s="25" customFormat="1" ht="27" customHeight="1" x14ac:dyDescent="0.25">
      <c r="A75" s="73"/>
      <c r="B75" s="171" t="s">
        <v>125</v>
      </c>
      <c r="C75" s="172"/>
      <c r="D75" s="172"/>
      <c r="E75" s="173"/>
      <c r="F75" s="74">
        <v>1120</v>
      </c>
      <c r="G75" s="74">
        <v>0</v>
      </c>
      <c r="H75" s="75"/>
    </row>
    <row r="76" spans="1:8" s="25" customFormat="1" ht="27" customHeight="1" x14ac:dyDescent="0.25">
      <c r="A76" s="73"/>
      <c r="B76" s="171" t="s">
        <v>160</v>
      </c>
      <c r="C76" s="172"/>
      <c r="D76" s="172"/>
      <c r="E76" s="173"/>
      <c r="F76" s="74">
        <v>100</v>
      </c>
      <c r="G76" s="74">
        <v>0</v>
      </c>
      <c r="H76" s="75"/>
    </row>
    <row r="77" spans="1:8" s="25" customFormat="1" ht="27" customHeight="1" x14ac:dyDescent="0.25">
      <c r="A77" s="73"/>
      <c r="B77" s="165" t="s">
        <v>139</v>
      </c>
      <c r="C77" s="166"/>
      <c r="D77" s="166"/>
      <c r="E77" s="167"/>
      <c r="F77" s="77">
        <f>F78</f>
        <v>207.3</v>
      </c>
      <c r="G77" s="77">
        <f>G78</f>
        <v>75</v>
      </c>
      <c r="H77" s="80"/>
    </row>
    <row r="78" spans="1:8" s="25" customFormat="1" ht="27" customHeight="1" x14ac:dyDescent="0.25">
      <c r="A78" s="73"/>
      <c r="B78" s="165" t="s">
        <v>100</v>
      </c>
      <c r="C78" s="166"/>
      <c r="D78" s="166"/>
      <c r="E78" s="167"/>
      <c r="F78" s="77">
        <f>F79</f>
        <v>207.3</v>
      </c>
      <c r="G78" s="77">
        <f>G79</f>
        <v>75</v>
      </c>
      <c r="H78" s="80"/>
    </row>
    <row r="79" spans="1:8" s="25" customFormat="1" ht="27" customHeight="1" x14ac:dyDescent="0.25">
      <c r="A79" s="73"/>
      <c r="B79" s="171" t="s">
        <v>160</v>
      </c>
      <c r="C79" s="172"/>
      <c r="D79" s="172"/>
      <c r="E79" s="173"/>
      <c r="F79" s="74">
        <v>207.3</v>
      </c>
      <c r="G79" s="74">
        <v>75</v>
      </c>
      <c r="H79" s="75"/>
    </row>
    <row r="80" spans="1:8" s="25" customFormat="1" ht="27" customHeight="1" x14ac:dyDescent="0.25">
      <c r="A80" s="73"/>
      <c r="B80" s="165" t="s">
        <v>104</v>
      </c>
      <c r="C80" s="166"/>
      <c r="D80" s="166"/>
      <c r="E80" s="167"/>
      <c r="F80" s="77">
        <f>F81</f>
        <v>1543977.18</v>
      </c>
      <c r="G80" s="77">
        <f>G81+G85</f>
        <v>800027.4</v>
      </c>
      <c r="H80" s="80">
        <f>G80/F80*100</f>
        <v>51.8160119439071</v>
      </c>
    </row>
    <row r="81" spans="1:8" s="25" customFormat="1" ht="27" customHeight="1" x14ac:dyDescent="0.25">
      <c r="A81" s="73"/>
      <c r="B81" s="165" t="s">
        <v>102</v>
      </c>
      <c r="C81" s="166"/>
      <c r="D81" s="166"/>
      <c r="E81" s="167"/>
      <c r="F81" s="77">
        <f>F82+F83+F84</f>
        <v>1543977.18</v>
      </c>
      <c r="G81" s="77">
        <f>G82+G83+G84</f>
        <v>799832.5</v>
      </c>
      <c r="H81" s="80">
        <f>G81/F81*100</f>
        <v>51.803388700343355</v>
      </c>
    </row>
    <row r="82" spans="1:8" s="25" customFormat="1" ht="27" customHeight="1" x14ac:dyDescent="0.25">
      <c r="A82" s="73"/>
      <c r="B82" s="171" t="s">
        <v>116</v>
      </c>
      <c r="C82" s="172"/>
      <c r="D82" s="172"/>
      <c r="E82" s="173"/>
      <c r="F82" s="74">
        <v>1278092</v>
      </c>
      <c r="G82" s="74">
        <v>664129.44999999995</v>
      </c>
      <c r="H82" s="80"/>
    </row>
    <row r="83" spans="1:8" s="25" customFormat="1" ht="27" customHeight="1" x14ac:dyDescent="0.25">
      <c r="A83" s="73"/>
      <c r="B83" s="171" t="s">
        <v>137</v>
      </c>
      <c r="C83" s="172"/>
      <c r="D83" s="172"/>
      <c r="E83" s="173"/>
      <c r="F83" s="74">
        <v>55000</v>
      </c>
      <c r="G83" s="74">
        <v>26121.67</v>
      </c>
      <c r="H83" s="80"/>
    </row>
    <row r="84" spans="1:8" s="25" customFormat="1" ht="27" customHeight="1" x14ac:dyDescent="0.25">
      <c r="A84" s="73"/>
      <c r="B84" s="171" t="s">
        <v>103</v>
      </c>
      <c r="C84" s="172"/>
      <c r="D84" s="172"/>
      <c r="E84" s="173"/>
      <c r="F84" s="74">
        <v>210885.18</v>
      </c>
      <c r="G84" s="74">
        <v>109581.38</v>
      </c>
      <c r="H84" s="80"/>
    </row>
    <row r="85" spans="1:8" s="25" customFormat="1" ht="27" customHeight="1" x14ac:dyDescent="0.25">
      <c r="A85" s="73"/>
      <c r="B85" s="116" t="s">
        <v>100</v>
      </c>
      <c r="C85" s="112"/>
      <c r="D85" s="112"/>
      <c r="E85" s="113"/>
      <c r="F85" s="77">
        <v>0</v>
      </c>
      <c r="G85" s="77">
        <f>G86+G87</f>
        <v>194.89999999999998</v>
      </c>
      <c r="H85" s="80"/>
    </row>
    <row r="86" spans="1:8" s="25" customFormat="1" ht="27" customHeight="1" x14ac:dyDescent="0.25">
      <c r="A86" s="73"/>
      <c r="B86" s="117" t="s">
        <v>113</v>
      </c>
      <c r="C86" s="114"/>
      <c r="D86" s="114"/>
      <c r="E86" s="115"/>
      <c r="F86" s="74">
        <v>0</v>
      </c>
      <c r="G86" s="74">
        <v>142.44999999999999</v>
      </c>
      <c r="H86" s="80"/>
    </row>
    <row r="87" spans="1:8" s="25" customFormat="1" ht="27" customHeight="1" x14ac:dyDescent="0.25">
      <c r="A87" s="73"/>
      <c r="B87" s="117" t="s">
        <v>134</v>
      </c>
      <c r="C87" s="114"/>
      <c r="D87" s="114"/>
      <c r="E87" s="115"/>
      <c r="F87" s="74">
        <v>0</v>
      </c>
      <c r="G87" s="74">
        <v>52.45</v>
      </c>
      <c r="H87" s="80"/>
    </row>
    <row r="88" spans="1:8" s="25" customFormat="1" ht="27" customHeight="1" x14ac:dyDescent="0.25">
      <c r="A88" s="73"/>
      <c r="B88" s="165" t="s">
        <v>149</v>
      </c>
      <c r="C88" s="166"/>
      <c r="D88" s="166"/>
      <c r="E88" s="167"/>
      <c r="F88" s="77">
        <f>F89+F92+F95</f>
        <v>21720</v>
      </c>
      <c r="G88" s="77">
        <f>G92+G98</f>
        <v>11015.05</v>
      </c>
      <c r="H88" s="80">
        <f>G88/F88*100</f>
        <v>50.713858195211778</v>
      </c>
    </row>
    <row r="89" spans="1:8" s="25" customFormat="1" ht="27" customHeight="1" x14ac:dyDescent="0.25">
      <c r="A89" s="73"/>
      <c r="B89" s="165" t="s">
        <v>123</v>
      </c>
      <c r="C89" s="166"/>
      <c r="D89" s="166"/>
      <c r="E89" s="167"/>
      <c r="F89" s="77">
        <f>F90</f>
        <v>10700</v>
      </c>
      <c r="G89" s="77">
        <v>0</v>
      </c>
      <c r="H89" s="80"/>
    </row>
    <row r="90" spans="1:8" s="25" customFormat="1" ht="27" customHeight="1" x14ac:dyDescent="0.25">
      <c r="A90" s="73"/>
      <c r="B90" s="165" t="s">
        <v>105</v>
      </c>
      <c r="C90" s="166"/>
      <c r="D90" s="166"/>
      <c r="E90" s="167"/>
      <c r="F90" s="77">
        <f>F91</f>
        <v>10700</v>
      </c>
      <c r="G90" s="77">
        <v>0</v>
      </c>
      <c r="H90" s="80"/>
    </row>
    <row r="91" spans="1:8" s="25" customFormat="1" ht="27" customHeight="1" x14ac:dyDescent="0.25">
      <c r="A91" s="73"/>
      <c r="B91" s="171" t="s">
        <v>138</v>
      </c>
      <c r="C91" s="172"/>
      <c r="D91" s="172"/>
      <c r="E91" s="173"/>
      <c r="F91" s="74">
        <v>10700</v>
      </c>
      <c r="G91" s="74">
        <v>0</v>
      </c>
      <c r="H91" s="80"/>
    </row>
    <row r="92" spans="1:8" s="25" customFormat="1" ht="27" customHeight="1" x14ac:dyDescent="0.25">
      <c r="A92" s="73"/>
      <c r="B92" s="165" t="s">
        <v>139</v>
      </c>
      <c r="C92" s="166"/>
      <c r="D92" s="166"/>
      <c r="E92" s="167"/>
      <c r="F92" s="77">
        <f>F93</f>
        <v>10770</v>
      </c>
      <c r="G92" s="77">
        <f>G93</f>
        <v>10770</v>
      </c>
      <c r="H92" s="80"/>
    </row>
    <row r="93" spans="1:8" s="25" customFormat="1" ht="27" customHeight="1" x14ac:dyDescent="0.25">
      <c r="A93" s="73"/>
      <c r="B93" s="165" t="s">
        <v>105</v>
      </c>
      <c r="C93" s="166"/>
      <c r="D93" s="166"/>
      <c r="E93" s="167"/>
      <c r="F93" s="77">
        <f>F94</f>
        <v>10770</v>
      </c>
      <c r="G93" s="77">
        <f>G94</f>
        <v>10770</v>
      </c>
      <c r="H93" s="80"/>
    </row>
    <row r="94" spans="1:8" s="25" customFormat="1" ht="27" customHeight="1" x14ac:dyDescent="0.25">
      <c r="A94" s="73"/>
      <c r="B94" s="171" t="s">
        <v>138</v>
      </c>
      <c r="C94" s="172"/>
      <c r="D94" s="172"/>
      <c r="E94" s="173"/>
      <c r="F94" s="74">
        <v>10770</v>
      </c>
      <c r="G94" s="74">
        <v>10770</v>
      </c>
      <c r="H94" s="80"/>
    </row>
    <row r="95" spans="1:8" s="25" customFormat="1" ht="27" customHeight="1" x14ac:dyDescent="0.25">
      <c r="A95" s="73"/>
      <c r="B95" s="165" t="s">
        <v>140</v>
      </c>
      <c r="C95" s="166"/>
      <c r="D95" s="166"/>
      <c r="E95" s="167"/>
      <c r="F95" s="77">
        <f>F96</f>
        <v>250</v>
      </c>
      <c r="G95" s="77">
        <v>0</v>
      </c>
      <c r="H95" s="80"/>
    </row>
    <row r="96" spans="1:8" s="25" customFormat="1" ht="27" customHeight="1" x14ac:dyDescent="0.25">
      <c r="A96" s="73"/>
      <c r="B96" s="165" t="s">
        <v>105</v>
      </c>
      <c r="C96" s="166"/>
      <c r="D96" s="166"/>
      <c r="E96" s="167"/>
      <c r="F96" s="77">
        <f>F97</f>
        <v>250</v>
      </c>
      <c r="G96" s="77">
        <v>0</v>
      </c>
      <c r="H96" s="80"/>
    </row>
    <row r="97" spans="1:8" s="25" customFormat="1" ht="27" customHeight="1" x14ac:dyDescent="0.25">
      <c r="A97" s="73"/>
      <c r="B97" s="168" t="s">
        <v>141</v>
      </c>
      <c r="C97" s="169"/>
      <c r="D97" s="169"/>
      <c r="E97" s="170"/>
      <c r="F97" s="74">
        <v>250</v>
      </c>
      <c r="G97" s="74">
        <v>0</v>
      </c>
      <c r="H97" s="80"/>
    </row>
    <row r="98" spans="1:8" ht="27" customHeight="1" x14ac:dyDescent="0.25">
      <c r="A98" s="66"/>
      <c r="B98" s="165" t="s">
        <v>161</v>
      </c>
      <c r="C98" s="166"/>
      <c r="D98" s="166"/>
      <c r="E98" s="167"/>
      <c r="F98" s="124">
        <v>0</v>
      </c>
      <c r="G98" s="125">
        <f>G99</f>
        <v>245.05</v>
      </c>
      <c r="H98" s="128"/>
    </row>
    <row r="99" spans="1:8" ht="27" customHeight="1" x14ac:dyDescent="0.25">
      <c r="B99" s="165" t="s">
        <v>105</v>
      </c>
      <c r="C99" s="166"/>
      <c r="D99" s="166"/>
      <c r="E99" s="167"/>
      <c r="F99" s="124">
        <v>0</v>
      </c>
      <c r="G99" s="125">
        <f>G100</f>
        <v>245.05</v>
      </c>
      <c r="H99" s="128"/>
    </row>
    <row r="100" spans="1:8" ht="27" customHeight="1" x14ac:dyDescent="0.25">
      <c r="B100" s="168" t="s">
        <v>141</v>
      </c>
      <c r="C100" s="169"/>
      <c r="D100" s="169"/>
      <c r="E100" s="170"/>
      <c r="F100" s="124">
        <v>0</v>
      </c>
      <c r="G100" s="124">
        <v>245.05</v>
      </c>
      <c r="H100" s="128"/>
    </row>
    <row r="101" spans="1:8" x14ac:dyDescent="0.25">
      <c r="B101" s="78"/>
      <c r="C101" s="78"/>
      <c r="D101" s="78"/>
      <c r="E101" s="78"/>
      <c r="F101" s="76"/>
      <c r="G101" s="76"/>
      <c r="H101" s="76"/>
    </row>
    <row r="102" spans="1:8" x14ac:dyDescent="0.25">
      <c r="B102" s="78"/>
      <c r="C102" s="78"/>
      <c r="D102" s="78"/>
      <c r="E102" s="78"/>
      <c r="F102" s="76"/>
      <c r="G102" s="76"/>
      <c r="H102" s="76"/>
    </row>
    <row r="103" spans="1:8" x14ac:dyDescent="0.25">
      <c r="B103" s="78"/>
      <c r="C103" s="78"/>
      <c r="D103" s="78"/>
      <c r="E103" s="78"/>
      <c r="F103" s="76"/>
      <c r="G103" s="76"/>
      <c r="H103" s="76"/>
    </row>
    <row r="104" spans="1:8" x14ac:dyDescent="0.25">
      <c r="B104" s="78"/>
      <c r="C104" s="78"/>
      <c r="D104" s="78"/>
      <c r="E104" s="78"/>
      <c r="F104" s="76"/>
      <c r="G104" s="76"/>
      <c r="H104" s="76"/>
    </row>
    <row r="105" spans="1:8" x14ac:dyDescent="0.25">
      <c r="F105" s="76"/>
      <c r="G105" s="76"/>
      <c r="H105" s="76"/>
    </row>
    <row r="106" spans="1:8" x14ac:dyDescent="0.25">
      <c r="F106" s="76"/>
      <c r="G106" s="76"/>
      <c r="H106" s="76"/>
    </row>
    <row r="107" spans="1:8" x14ac:dyDescent="0.25">
      <c r="F107" s="76"/>
      <c r="G107" s="76"/>
      <c r="H107" s="76"/>
    </row>
    <row r="108" spans="1:8" x14ac:dyDescent="0.25">
      <c r="F108" s="76"/>
      <c r="G108" s="76"/>
      <c r="H108" s="76"/>
    </row>
    <row r="109" spans="1:8" x14ac:dyDescent="0.25">
      <c r="F109" s="76"/>
      <c r="G109" s="76"/>
      <c r="H109" s="76"/>
    </row>
    <row r="110" spans="1:8" x14ac:dyDescent="0.25">
      <c r="F110" s="76"/>
      <c r="G110" s="76"/>
      <c r="H110" s="76"/>
    </row>
    <row r="111" spans="1:8" x14ac:dyDescent="0.25">
      <c r="F111" s="76"/>
      <c r="G111" s="76"/>
      <c r="H111" s="76"/>
    </row>
    <row r="112" spans="1:8" x14ac:dyDescent="0.25">
      <c r="F112" s="76"/>
      <c r="G112" s="76"/>
      <c r="H112" s="76"/>
    </row>
    <row r="113" spans="6:8" x14ac:dyDescent="0.25">
      <c r="F113" s="76"/>
      <c r="G113" s="76"/>
      <c r="H113" s="76"/>
    </row>
    <row r="114" spans="6:8" x14ac:dyDescent="0.25">
      <c r="F114" s="76"/>
      <c r="G114" s="76"/>
      <c r="H114" s="76"/>
    </row>
    <row r="115" spans="6:8" x14ac:dyDescent="0.25">
      <c r="F115" s="76"/>
      <c r="G115" s="76"/>
      <c r="H115" s="76"/>
    </row>
    <row r="116" spans="6:8" x14ac:dyDescent="0.25">
      <c r="F116" s="76"/>
      <c r="G116" s="76"/>
      <c r="H116" s="76"/>
    </row>
    <row r="117" spans="6:8" x14ac:dyDescent="0.25">
      <c r="F117" s="76"/>
      <c r="G117" s="76"/>
      <c r="H117" s="76"/>
    </row>
    <row r="118" spans="6:8" x14ac:dyDescent="0.25">
      <c r="F118" s="76"/>
      <c r="G118" s="76"/>
      <c r="H118" s="76"/>
    </row>
    <row r="119" spans="6:8" x14ac:dyDescent="0.25">
      <c r="F119" s="76"/>
      <c r="G119" s="76"/>
      <c r="H119" s="76"/>
    </row>
    <row r="120" spans="6:8" x14ac:dyDescent="0.25">
      <c r="F120" s="76"/>
      <c r="G120" s="76"/>
      <c r="H120" s="76"/>
    </row>
    <row r="121" spans="6:8" x14ac:dyDescent="0.25">
      <c r="F121" s="76"/>
      <c r="G121" s="76"/>
      <c r="H121" s="76"/>
    </row>
    <row r="122" spans="6:8" x14ac:dyDescent="0.25">
      <c r="F122" s="76"/>
      <c r="G122" s="76"/>
      <c r="H122" s="76"/>
    </row>
    <row r="123" spans="6:8" x14ac:dyDescent="0.25">
      <c r="F123" s="76"/>
      <c r="G123" s="76"/>
      <c r="H123" s="76"/>
    </row>
    <row r="124" spans="6:8" x14ac:dyDescent="0.25">
      <c r="F124" s="76"/>
      <c r="G124" s="76"/>
      <c r="H124" s="76"/>
    </row>
    <row r="125" spans="6:8" x14ac:dyDescent="0.25">
      <c r="F125" s="76"/>
      <c r="G125" s="76"/>
      <c r="H125" s="76"/>
    </row>
    <row r="126" spans="6:8" x14ac:dyDescent="0.25">
      <c r="F126" s="76"/>
      <c r="G126" s="76"/>
      <c r="H126" s="76"/>
    </row>
    <row r="127" spans="6:8" x14ac:dyDescent="0.25">
      <c r="F127" s="76"/>
      <c r="G127" s="76"/>
      <c r="H127" s="76"/>
    </row>
    <row r="128" spans="6:8" x14ac:dyDescent="0.25">
      <c r="F128" s="76"/>
      <c r="G128" s="76"/>
      <c r="H128" s="76"/>
    </row>
    <row r="129" spans="6:8" x14ac:dyDescent="0.25">
      <c r="F129" s="76"/>
      <c r="G129" s="76"/>
      <c r="H129" s="76"/>
    </row>
    <row r="130" spans="6:8" x14ac:dyDescent="0.25">
      <c r="F130" s="76"/>
      <c r="G130" s="76"/>
      <c r="H130" s="76"/>
    </row>
    <row r="131" spans="6:8" x14ac:dyDescent="0.25">
      <c r="F131" s="76"/>
      <c r="G131" s="76"/>
      <c r="H131" s="76"/>
    </row>
    <row r="132" spans="6:8" x14ac:dyDescent="0.25">
      <c r="F132" s="45"/>
      <c r="G132" s="45"/>
      <c r="H132" s="45"/>
    </row>
    <row r="133" spans="6:8" x14ac:dyDescent="0.25">
      <c r="F133" s="45"/>
      <c r="G133" s="45"/>
      <c r="H133" s="45"/>
    </row>
    <row r="134" spans="6:8" x14ac:dyDescent="0.25">
      <c r="F134" s="45"/>
      <c r="G134" s="45"/>
      <c r="H134" s="45"/>
    </row>
  </sheetData>
  <mergeCells count="92">
    <mergeCell ref="B94:E94"/>
    <mergeCell ref="B40:E40"/>
    <mergeCell ref="B41:E41"/>
    <mergeCell ref="B42:E42"/>
    <mergeCell ref="B73:E73"/>
    <mergeCell ref="B93:E93"/>
    <mergeCell ref="B51:E51"/>
    <mergeCell ref="B48:E48"/>
    <mergeCell ref="B49:E49"/>
    <mergeCell ref="B50:E50"/>
    <mergeCell ref="B53:E53"/>
    <mergeCell ref="B88:E88"/>
    <mergeCell ref="B72:E72"/>
    <mergeCell ref="B75:E75"/>
    <mergeCell ref="B76:E76"/>
    <mergeCell ref="B65:E65"/>
    <mergeCell ref="B90:E90"/>
    <mergeCell ref="B91:E91"/>
    <mergeCell ref="B23:E23"/>
    <mergeCell ref="B24:E24"/>
    <mergeCell ref="B25:E25"/>
    <mergeCell ref="B26:E26"/>
    <mergeCell ref="B52:E52"/>
    <mergeCell ref="B27:E27"/>
    <mergeCell ref="B28:E28"/>
    <mergeCell ref="B29:E29"/>
    <mergeCell ref="B39:E39"/>
    <mergeCell ref="B45:E45"/>
    <mergeCell ref="B46:E46"/>
    <mergeCell ref="B47:E47"/>
    <mergeCell ref="B31:E31"/>
    <mergeCell ref="B35:E35"/>
    <mergeCell ref="B14:E14"/>
    <mergeCell ref="B15:E15"/>
    <mergeCell ref="B16:E16"/>
    <mergeCell ref="B17:E17"/>
    <mergeCell ref="B18:E18"/>
    <mergeCell ref="B38:E38"/>
    <mergeCell ref="B43:E43"/>
    <mergeCell ref="B44:E44"/>
    <mergeCell ref="B19:E19"/>
    <mergeCell ref="B20:E20"/>
    <mergeCell ref="B21:E21"/>
    <mergeCell ref="B22:E22"/>
    <mergeCell ref="B36:E36"/>
    <mergeCell ref="B37:E37"/>
    <mergeCell ref="B32:E32"/>
    <mergeCell ref="B33:E33"/>
    <mergeCell ref="B34:E34"/>
    <mergeCell ref="B30:E30"/>
    <mergeCell ref="B2:H2"/>
    <mergeCell ref="B4:H4"/>
    <mergeCell ref="B6:E6"/>
    <mergeCell ref="B7:E7"/>
    <mergeCell ref="B13:E13"/>
    <mergeCell ref="B12:E12"/>
    <mergeCell ref="B8:E8"/>
    <mergeCell ref="B9:E9"/>
    <mergeCell ref="B10:E10"/>
    <mergeCell ref="B11:E11"/>
    <mergeCell ref="B71:E71"/>
    <mergeCell ref="B60:E60"/>
    <mergeCell ref="B61:E61"/>
    <mergeCell ref="B62:E62"/>
    <mergeCell ref="B63:E63"/>
    <mergeCell ref="B64:E64"/>
    <mergeCell ref="B66:E66"/>
    <mergeCell ref="B67:E67"/>
    <mergeCell ref="B68:E68"/>
    <mergeCell ref="B69:E69"/>
    <mergeCell ref="B70:E70"/>
    <mergeCell ref="B54:E54"/>
    <mergeCell ref="B55:E55"/>
    <mergeCell ref="B56:E56"/>
    <mergeCell ref="B57:E57"/>
    <mergeCell ref="B58:E58"/>
    <mergeCell ref="B98:E98"/>
    <mergeCell ref="B99:E99"/>
    <mergeCell ref="B100:E100"/>
    <mergeCell ref="B77:E77"/>
    <mergeCell ref="B78:E78"/>
    <mergeCell ref="B79:E79"/>
    <mergeCell ref="B83:E83"/>
    <mergeCell ref="B84:E84"/>
    <mergeCell ref="B97:E97"/>
    <mergeCell ref="B80:E80"/>
    <mergeCell ref="B81:E81"/>
    <mergeCell ref="B82:E82"/>
    <mergeCell ref="B89:E89"/>
    <mergeCell ref="B95:E95"/>
    <mergeCell ref="B96:E96"/>
    <mergeCell ref="B92:E92"/>
  </mergeCell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prema funkcijskoj k </vt:lpstr>
      <vt:lpstr>Programska klasifikacija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2024-07-18T11:22:23Z</cp:lastPrinted>
  <dcterms:created xsi:type="dcterms:W3CDTF">2022-08-12T12:51:27Z</dcterms:created>
  <dcterms:modified xsi:type="dcterms:W3CDTF">2025-07-18T04:54:45Z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