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Korisnik\Desktop\GODIŠNJI IZVJEŠTAJ O IZVRŠENJU FP ZA 2024\"/>
    </mc:Choice>
  </mc:AlternateContent>
  <bookViews>
    <workbookView xWindow="0" yWindow="0" windowWidth="25200" windowHeight="11685" firstSheet="1" activeTab="4"/>
  </bookViews>
  <sheets>
    <sheet name="SAŽETAK" sheetId="1" r:id="rId1"/>
    <sheet name=" Račun prihoda i rashoda" sheetId="3" r:id="rId2"/>
    <sheet name="Rashodi i prihodi prema izvoru" sheetId="8" r:id="rId3"/>
    <sheet name="Rashodi prema funkcijskoj k " sheetId="11" r:id="rId4"/>
    <sheet name="Programska klasifikacija" sheetId="7" r:id="rId5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I42" i="8" l="1"/>
  <c r="H11" i="8"/>
  <c r="E14" i="8" l="1"/>
  <c r="H19" i="8"/>
  <c r="H21" i="8"/>
  <c r="E12" i="8"/>
  <c r="G64" i="3"/>
  <c r="J30" i="3" l="1"/>
  <c r="G51" i="8"/>
  <c r="G54" i="8"/>
  <c r="G35" i="8"/>
  <c r="G28" i="8"/>
  <c r="G25" i="8"/>
  <c r="G22" i="8" l="1"/>
  <c r="G14" i="8"/>
  <c r="H14" i="8" s="1"/>
  <c r="G10" i="8"/>
  <c r="G9" i="8"/>
  <c r="K15" i="3"/>
  <c r="I88" i="3"/>
  <c r="I36" i="3"/>
  <c r="I44" i="3"/>
  <c r="I76" i="3"/>
  <c r="I85" i="3"/>
  <c r="I73" i="3"/>
  <c r="I74" i="3"/>
  <c r="I70" i="3"/>
  <c r="I71" i="3"/>
  <c r="I64" i="3"/>
  <c r="J69" i="3"/>
  <c r="I58" i="3"/>
  <c r="I56" i="3"/>
  <c r="I51" i="3"/>
  <c r="I52" i="3"/>
  <c r="I50" i="3" s="1"/>
  <c r="I45" i="3"/>
  <c r="J49" i="3"/>
  <c r="I42" i="3"/>
  <c r="I40" i="3"/>
  <c r="I38" i="3"/>
  <c r="I29" i="3"/>
  <c r="I28" i="3" s="1"/>
  <c r="I27" i="3" s="1"/>
  <c r="I24" i="3"/>
  <c r="I22" i="3"/>
  <c r="I19" i="3"/>
  <c r="I18" i="3" s="1"/>
  <c r="I16" i="3"/>
  <c r="I15" i="3" s="1"/>
  <c r="I13" i="3"/>
  <c r="I12" i="3" s="1"/>
  <c r="I11" i="3" s="1"/>
  <c r="I37" i="3" l="1"/>
  <c r="I21" i="3"/>
  <c r="I10" i="3" s="1"/>
  <c r="I30" i="3" s="1"/>
  <c r="G42" i="7"/>
  <c r="G41" i="7"/>
  <c r="H77" i="7" l="1"/>
  <c r="H78" i="7"/>
  <c r="H80" i="7"/>
  <c r="H81" i="7"/>
  <c r="H82" i="7"/>
  <c r="H84" i="7"/>
  <c r="H85" i="7"/>
  <c r="H87" i="7"/>
  <c r="H91" i="7"/>
  <c r="H92" i="7"/>
  <c r="H94" i="7"/>
  <c r="H95" i="7"/>
  <c r="H74" i="7"/>
  <c r="H70" i="7"/>
  <c r="H69" i="7"/>
  <c r="H66" i="7"/>
  <c r="H65" i="7"/>
  <c r="H60" i="7"/>
  <c r="H59" i="7"/>
  <c r="H57" i="7"/>
  <c r="G94" i="7" l="1"/>
  <c r="G95" i="7"/>
  <c r="G91" i="7"/>
  <c r="G92" i="7"/>
  <c r="G88" i="7"/>
  <c r="G89" i="7"/>
  <c r="G85" i="7"/>
  <c r="G86" i="7"/>
  <c r="G81" i="7"/>
  <c r="G82" i="7"/>
  <c r="G77" i="7"/>
  <c r="G78" i="7"/>
  <c r="G65" i="7"/>
  <c r="G66" i="7"/>
  <c r="G60" i="7" l="1"/>
  <c r="G33" i="7"/>
  <c r="G24" i="7"/>
  <c r="G25" i="7"/>
  <c r="G20" i="7"/>
  <c r="G21" i="7"/>
  <c r="G16" i="7"/>
  <c r="G12" i="7"/>
  <c r="F81" i="7"/>
  <c r="F95" i="7"/>
  <c r="F94" i="7" s="1"/>
  <c r="F92" i="7"/>
  <c r="F91" i="7" s="1"/>
  <c r="F85" i="7"/>
  <c r="F84" i="7" s="1"/>
  <c r="F80" i="7" l="1"/>
  <c r="H24" i="7"/>
  <c r="G23" i="7"/>
  <c r="F78" i="7"/>
  <c r="F77" i="7" s="1"/>
  <c r="F74" i="7"/>
  <c r="F70" i="7"/>
  <c r="F66" i="7"/>
  <c r="F65" i="7" s="1"/>
  <c r="F60" i="7"/>
  <c r="F42" i="7"/>
  <c r="F41" i="7"/>
  <c r="F33" i="7"/>
  <c r="F32" i="7" s="1"/>
  <c r="F30" i="7"/>
  <c r="F29" i="7" s="1"/>
  <c r="H29" i="7" s="1"/>
  <c r="F25" i="7"/>
  <c r="F24" i="7" s="1"/>
  <c r="F23" i="7" s="1"/>
  <c r="F21" i="7"/>
  <c r="F16" i="7"/>
  <c r="F12" i="7"/>
  <c r="F54" i="8"/>
  <c r="F35" i="8"/>
  <c r="F25" i="8"/>
  <c r="F28" i="8"/>
  <c r="E28" i="8"/>
  <c r="E25" i="8"/>
  <c r="I29" i="8"/>
  <c r="H29" i="8"/>
  <c r="E10" i="8"/>
  <c r="H10" i="8" s="1"/>
  <c r="F9" i="8"/>
  <c r="F10" i="8"/>
  <c r="H23" i="7" l="1"/>
  <c r="F36" i="7"/>
  <c r="F69" i="7"/>
  <c r="F22" i="8"/>
  <c r="H36" i="3"/>
  <c r="H80" i="3"/>
  <c r="G78" i="3" l="1"/>
  <c r="G77" i="3" s="1"/>
  <c r="H76" i="3"/>
  <c r="H27" i="3"/>
  <c r="H21" i="3"/>
  <c r="I15" i="1"/>
  <c r="H15" i="1"/>
  <c r="H16" i="1"/>
  <c r="E51" i="8"/>
  <c r="E48" i="8"/>
  <c r="E46" i="8"/>
  <c r="E45" i="8" s="1"/>
  <c r="E43" i="8"/>
  <c r="E41" i="8"/>
  <c r="E37" i="8"/>
  <c r="E30" i="8"/>
  <c r="E24" i="8" s="1"/>
  <c r="E20" i="8"/>
  <c r="E18" i="8"/>
  <c r="E8" i="8"/>
  <c r="G85" i="3"/>
  <c r="G81" i="3"/>
  <c r="G74" i="3"/>
  <c r="G73" i="3" s="1"/>
  <c r="G71" i="3"/>
  <c r="G70" i="3" s="1"/>
  <c r="G56" i="3"/>
  <c r="G50" i="3"/>
  <c r="G45" i="3"/>
  <c r="G42" i="3"/>
  <c r="G40" i="3"/>
  <c r="G38" i="3"/>
  <c r="G28" i="3"/>
  <c r="G27" i="3" s="1"/>
  <c r="G22" i="3"/>
  <c r="G21" i="3" s="1"/>
  <c r="G19" i="3"/>
  <c r="G18" i="3" s="1"/>
  <c r="G12" i="3"/>
  <c r="G11" i="3" s="1"/>
  <c r="E7" i="8" l="1"/>
  <c r="H10" i="3"/>
  <c r="K76" i="3"/>
  <c r="H87" i="3"/>
  <c r="E6" i="8"/>
  <c r="G37" i="3"/>
  <c r="G80" i="3"/>
  <c r="G76" i="3" s="1"/>
  <c r="J76" i="3" s="1"/>
  <c r="G44" i="3"/>
  <c r="I26" i="8"/>
  <c r="I31" i="8"/>
  <c r="I32" i="8"/>
  <c r="I33" i="8"/>
  <c r="I44" i="8"/>
  <c r="I47" i="8"/>
  <c r="I49" i="8"/>
  <c r="I50" i="8"/>
  <c r="I52" i="8"/>
  <c r="H44" i="8"/>
  <c r="H49" i="8"/>
  <c r="H50" i="8"/>
  <c r="I17" i="8"/>
  <c r="I19" i="8"/>
  <c r="I21" i="8"/>
  <c r="H21" i="7"/>
  <c r="G36" i="3" l="1"/>
  <c r="G87" i="3" s="1"/>
  <c r="G84" i="7"/>
  <c r="G80" i="7" s="1"/>
  <c r="G74" i="7"/>
  <c r="G70" i="7"/>
  <c r="F59" i="7"/>
  <c r="G36" i="7"/>
  <c r="H36" i="7" s="1"/>
  <c r="F57" i="7"/>
  <c r="F35" i="7" s="1"/>
  <c r="F28" i="7" s="1"/>
  <c r="G57" i="7"/>
  <c r="F27" i="7" l="1"/>
  <c r="G69" i="7"/>
  <c r="G35" i="7"/>
  <c r="H35" i="7" s="1"/>
  <c r="G59" i="7"/>
  <c r="G19" i="7"/>
  <c r="F20" i="7"/>
  <c r="F15" i="7"/>
  <c r="F14" i="7" s="1"/>
  <c r="G11" i="7"/>
  <c r="F11" i="7"/>
  <c r="F10" i="7" s="1"/>
  <c r="H34" i="8"/>
  <c r="H32" i="8"/>
  <c r="H31" i="8"/>
  <c r="H47" i="8"/>
  <c r="G10" i="7" l="1"/>
  <c r="H11" i="7"/>
  <c r="G15" i="7"/>
  <c r="F19" i="7"/>
  <c r="F9" i="7" s="1"/>
  <c r="F8" i="7" s="1"/>
  <c r="H20" i="7"/>
  <c r="H19" i="7"/>
  <c r="G32" i="7"/>
  <c r="H26" i="8"/>
  <c r="H17" i="8"/>
  <c r="G9" i="11"/>
  <c r="F9" i="11"/>
  <c r="E8" i="11"/>
  <c r="E7" i="11" s="1"/>
  <c r="D8" i="11"/>
  <c r="D7" i="11" s="1"/>
  <c r="C8" i="11"/>
  <c r="C7" i="11" s="1"/>
  <c r="G48" i="8"/>
  <c r="G43" i="8"/>
  <c r="G30" i="8"/>
  <c r="G20" i="8"/>
  <c r="H20" i="8" s="1"/>
  <c r="G18" i="8"/>
  <c r="H18" i="8" s="1"/>
  <c r="F51" i="8"/>
  <c r="F48" i="8"/>
  <c r="F12" i="8"/>
  <c r="H32" i="7" l="1"/>
  <c r="G28" i="7"/>
  <c r="H10" i="7"/>
  <c r="G7" i="11"/>
  <c r="F8" i="11"/>
  <c r="G8" i="11"/>
  <c r="F30" i="8"/>
  <c r="I30" i="8" s="1"/>
  <c r="I34" i="8"/>
  <c r="G8" i="8"/>
  <c r="H9" i="8"/>
  <c r="I9" i="8"/>
  <c r="H30" i="8"/>
  <c r="G45" i="8"/>
  <c r="G24" i="8" s="1"/>
  <c r="I46" i="8"/>
  <c r="H46" i="8"/>
  <c r="I51" i="8"/>
  <c r="H51" i="8"/>
  <c r="G12" i="8"/>
  <c r="G7" i="8" s="1"/>
  <c r="H7" i="8" s="1"/>
  <c r="H43" i="8"/>
  <c r="I48" i="8"/>
  <c r="H48" i="8"/>
  <c r="G14" i="7"/>
  <c r="H14" i="7" s="1"/>
  <c r="H15" i="7"/>
  <c r="F45" i="8"/>
  <c r="F43" i="8"/>
  <c r="I43" i="8" s="1"/>
  <c r="F41" i="8"/>
  <c r="F20" i="8"/>
  <c r="I20" i="8" s="1"/>
  <c r="F18" i="8"/>
  <c r="I18" i="8" s="1"/>
  <c r="F14" i="8"/>
  <c r="I14" i="8" s="1"/>
  <c r="F8" i="8"/>
  <c r="F24" i="8" l="1"/>
  <c r="G9" i="7"/>
  <c r="H28" i="7"/>
  <c r="G27" i="7"/>
  <c r="H27" i="7" s="1"/>
  <c r="F7" i="8"/>
  <c r="F6" i="8" s="1"/>
  <c r="I12" i="8"/>
  <c r="H12" i="8"/>
  <c r="I45" i="8"/>
  <c r="H45" i="8"/>
  <c r="I8" i="8"/>
  <c r="H8" i="8"/>
  <c r="K12" i="1"/>
  <c r="G6" i="8" l="1"/>
  <c r="H6" i="8" s="1"/>
  <c r="G8" i="7"/>
  <c r="H8" i="7" s="1"/>
  <c r="I24" i="8"/>
  <c r="H24" i="8"/>
  <c r="I7" i="8"/>
  <c r="H9" i="7"/>
  <c r="H30" i="3"/>
  <c r="K15" i="1"/>
  <c r="K16" i="1"/>
  <c r="H32" i="3" l="1"/>
  <c r="K30" i="3"/>
  <c r="I6" i="8"/>
  <c r="H14" i="1"/>
  <c r="H11" i="1"/>
  <c r="H17" i="1" l="1"/>
  <c r="K73" i="3"/>
  <c r="K70" i="3"/>
  <c r="K27" i="3"/>
  <c r="K21" i="3"/>
  <c r="K18" i="3"/>
  <c r="K11" i="3"/>
  <c r="K37" i="3" l="1"/>
  <c r="K44" i="3"/>
  <c r="F7" i="11"/>
  <c r="J13" i="3"/>
  <c r="J14" i="3"/>
  <c r="J23" i="3"/>
  <c r="J29" i="3"/>
  <c r="J38" i="3"/>
  <c r="J40" i="3"/>
  <c r="J41" i="3"/>
  <c r="J42" i="3"/>
  <c r="J43" i="3"/>
  <c r="J45" i="3"/>
  <c r="J46" i="3"/>
  <c r="J47" i="3"/>
  <c r="J48" i="3"/>
  <c r="J51" i="3"/>
  <c r="J52" i="3"/>
  <c r="J53" i="3"/>
  <c r="J54" i="3"/>
  <c r="J55" i="3"/>
  <c r="J57" i="3"/>
  <c r="J58" i="3"/>
  <c r="J59" i="3"/>
  <c r="J60" i="3"/>
  <c r="J61" i="3"/>
  <c r="J62" i="3"/>
  <c r="J63" i="3"/>
  <c r="J65" i="3"/>
  <c r="J66" i="3"/>
  <c r="J67" i="3"/>
  <c r="J68" i="3"/>
  <c r="J70" i="3"/>
  <c r="J71" i="3"/>
  <c r="J85" i="3"/>
  <c r="J86" i="3"/>
  <c r="I32" i="3" l="1"/>
  <c r="K36" i="3"/>
  <c r="K10" i="3"/>
  <c r="J56" i="3"/>
  <c r="J39" i="3"/>
  <c r="J50" i="3"/>
  <c r="J44" i="3"/>
  <c r="J20" i="3"/>
  <c r="J18" i="3"/>
  <c r="J19" i="3"/>
  <c r="J37" i="3"/>
  <c r="J27" i="3"/>
  <c r="J28" i="3"/>
  <c r="J15" i="1"/>
  <c r="K32" i="3" l="1"/>
  <c r="I87" i="3"/>
  <c r="J36" i="3"/>
  <c r="J12" i="3"/>
  <c r="J21" i="3"/>
  <c r="J22" i="3"/>
  <c r="I14" i="1"/>
  <c r="K14" i="1" s="1"/>
  <c r="I11" i="1"/>
  <c r="K11" i="1" s="1"/>
  <c r="G14" i="1"/>
  <c r="J14" i="1" s="1"/>
  <c r="J16" i="1"/>
  <c r="J87" i="3" l="1"/>
  <c r="K87" i="3"/>
  <c r="G11" i="1"/>
  <c r="J11" i="1" s="1"/>
  <c r="J12" i="1"/>
  <c r="G10" i="3"/>
  <c r="G30" i="3" s="1"/>
  <c r="I17" i="1"/>
  <c r="J11" i="3"/>
  <c r="G32" i="3" l="1"/>
  <c r="G88" i="3" s="1"/>
  <c r="G17" i="1"/>
  <c r="J10" i="3"/>
  <c r="J32" i="3" l="1"/>
</calcChain>
</file>

<file path=xl/sharedStrings.xml><?xml version="1.0" encoding="utf-8"?>
<sst xmlns="http://schemas.openxmlformats.org/spreadsheetml/2006/main" count="295" uniqueCount="194">
  <si>
    <t>PRIHODI UKUPNO</t>
  </si>
  <si>
    <t>RASHODI UKUPNO</t>
  </si>
  <si>
    <t>Prihodi poslovanja</t>
  </si>
  <si>
    <t>Rashodi poslovanja</t>
  </si>
  <si>
    <t>Rashodi za zaposlene</t>
  </si>
  <si>
    <t>Rashodi za nabavu nefinancijske imovine</t>
  </si>
  <si>
    <t>Rashodi za nabavu neproizvedene dugotrajne imovine</t>
  </si>
  <si>
    <t>BROJČANA OZNAKA I NAZIV</t>
  </si>
  <si>
    <t>II. POSEBNI DIO</t>
  </si>
  <si>
    <t>I. OPĆI DIO</t>
  </si>
  <si>
    <t>Materijalni rashodi</t>
  </si>
  <si>
    <t>INDEKS</t>
  </si>
  <si>
    <t xml:space="preserve">IZVJEŠTAJ O PRIHODIMA I RASHODIMA PREMA EKONOMSKOJ KLASIFIKACIJI </t>
  </si>
  <si>
    <t>Pomoći iz inozemstva i od subjekata unutar općeg proračuna</t>
  </si>
  <si>
    <t xml:space="preserve"> Prihodi od prodaje proizvoda i robe te pruženih usluga i prihodi od donacija</t>
  </si>
  <si>
    <t>Prihodi od prodaje proizvoda i robe te pruženih usluga</t>
  </si>
  <si>
    <t>Plaće (Bruto)</t>
  </si>
  <si>
    <t>Plaće za redovan rad</t>
  </si>
  <si>
    <t>Naknade troškova zaposlenima</t>
  </si>
  <si>
    <t>Službena putovanja</t>
  </si>
  <si>
    <t>UKUPNO RASHODI</t>
  </si>
  <si>
    <t xml:space="preserve">UKUPNO PRIHODI </t>
  </si>
  <si>
    <t>IZVJEŠTAJ O PRIHODIMA I RASHODIMA PREMA IZVORIMA FINANCIRANJA</t>
  </si>
  <si>
    <t>IZVJEŠTAJ O RASHODIMA PREMA FUNKCIJSKOJ KLASIFIKACIJI</t>
  </si>
  <si>
    <t>INDEKS**</t>
  </si>
  <si>
    <t>6 PRIHODI POSLOVANJA</t>
  </si>
  <si>
    <t>3 RASHODI  POSLOVANJA</t>
  </si>
  <si>
    <t>4 RASHODI ZA NABAVU NEFINANCIJSKE IMOVINE</t>
  </si>
  <si>
    <t>8 PRIMICI OD FINANCIJSKE IMOVINE I ZADUŽIVANJA</t>
  </si>
  <si>
    <t>5 IZDACI ZA FINANCIJSKU IMOVINU I OTPLATE ZAJMOVA</t>
  </si>
  <si>
    <t>7 PRIHODI OD PRODAJE NEFINANCIJSKE IMOVINE</t>
  </si>
  <si>
    <t>RAZLIKA PRIMITAKA I IZDATAKA</t>
  </si>
  <si>
    <t>SAŽETAK  RAČUNA PRIHODA I RASHODA I  RAČUNA FINANCIRANJA</t>
  </si>
  <si>
    <t>SAŽETAK  RAČUNA PRIHODA I RASHODA</t>
  </si>
  <si>
    <t>RAZLIKA - VIŠAK MANJAK</t>
  </si>
  <si>
    <t>SAŽETAK RAČUNA FINANCIRANJA</t>
  </si>
  <si>
    <t>PRENESENI VIŠAK/MANJAK IZ PRETHODNE GODINE</t>
  </si>
  <si>
    <t>PRIJENOS  VIŠKA/MANJKA U SLJEDEĆE RAZDOBLJE</t>
  </si>
  <si>
    <t xml:space="preserve"> RAČUN PRIHODA I RASHODA </t>
  </si>
  <si>
    <t>IZVJEŠTAJ PO PROGRAMSKOJ KLASIFIKACIJI</t>
  </si>
  <si>
    <t>OSTVARENJE/IZVRŠENJE 
2023.</t>
  </si>
  <si>
    <t xml:space="preserve">OSTVARENJE/IZVRŠENJE 
2023. </t>
  </si>
  <si>
    <t xml:space="preserve">IZVRŠENJE 
2023. </t>
  </si>
  <si>
    <t>Kapitalne pomoći proračunskim korisnicima</t>
  </si>
  <si>
    <t>Tekuće pomoći proračunskim korisnicima iz proračuna</t>
  </si>
  <si>
    <t>Prihodi od administrativnih pristojbi i prihodi po posebnim propisima</t>
  </si>
  <si>
    <t>Pomoći proračunskim korisnicima iz proračuna</t>
  </si>
  <si>
    <t>Prihodi po posebnim propisima</t>
  </si>
  <si>
    <t>Ostali nespomenuti prihodi</t>
  </si>
  <si>
    <t>Prihodi od pruženih usluga</t>
  </si>
  <si>
    <t>Prihodi iz nadležnog proračuna</t>
  </si>
  <si>
    <t>Prihodi iz nadležnog proračuna za financiranje redovne djelatnosti proračunskih korisnika</t>
  </si>
  <si>
    <t>Prihodi iz nadležnog proračuna za financiranje rashoda poslovanja</t>
  </si>
  <si>
    <t>Ostali rashodi za zaposlene</t>
  </si>
  <si>
    <t>Doprinosi na plaće</t>
  </si>
  <si>
    <t>Doprinosi za obvezno zdravstveno osiguranje</t>
  </si>
  <si>
    <t>Naknade za prijevoz, za rad na terenu i odvojeni život</t>
  </si>
  <si>
    <t>Stručno usavršavanje zaposlenika</t>
  </si>
  <si>
    <t>Ostale naknade troškova zaposlenima</t>
  </si>
  <si>
    <t>Rashodi za materijal i energiju</t>
  </si>
  <si>
    <t>Energija</t>
  </si>
  <si>
    <t>Materijal i dijelovi za tekuće i investicijsko održavanje</t>
  </si>
  <si>
    <t>Sitni inventar i auto gume</t>
  </si>
  <si>
    <t>Službena, radna i zaštitna odjeća i obuća</t>
  </si>
  <si>
    <t>Usluge telefona, pošte i prijevoza</t>
  </si>
  <si>
    <t>Usluge tekućeg i investicijskog održavanja</t>
  </si>
  <si>
    <t>Zdravstvene i veterinarske usluge</t>
  </si>
  <si>
    <t>Intelektualne i osobne usluge</t>
  </si>
  <si>
    <t>Računalne usluge</t>
  </si>
  <si>
    <t>Ostale usluge</t>
  </si>
  <si>
    <t>Naknada za rad predstavničkih i izvršnih tijela, povjerenstava i slično</t>
  </si>
  <si>
    <t>Premije osiguranja</t>
  </si>
  <si>
    <t>Reprezentacija</t>
  </si>
  <si>
    <t>Članarine i norme</t>
  </si>
  <si>
    <t>Ostali nespomenuti rashodi poslovanja</t>
  </si>
  <si>
    <t>Financijski rashodi</t>
  </si>
  <si>
    <t>Ostali financijski rashodi</t>
  </si>
  <si>
    <t>Bankarske usluge i usluge platnog prometa</t>
  </si>
  <si>
    <t>Licence</t>
  </si>
  <si>
    <t>Nematerijalna imovina</t>
  </si>
  <si>
    <t>Rashodi za nabavu proizvedene dugotrajne imovine</t>
  </si>
  <si>
    <t>Postrojenja i oprema</t>
  </si>
  <si>
    <t>Uredska oprema i namještaj</t>
  </si>
  <si>
    <t>Instrumenti, uređaji i strojevi</t>
  </si>
  <si>
    <t>Uređaji, strojevi i oprema za ostale namjene</t>
  </si>
  <si>
    <t>Knjige, umjetnička djela i ostale izložbene vrijednosti</t>
  </si>
  <si>
    <t>Knjige</t>
  </si>
  <si>
    <t xml:space="preserve">Ostali rashodi </t>
  </si>
  <si>
    <t>Tekuće donacije</t>
  </si>
  <si>
    <t>Tekuće donacije u naravi</t>
  </si>
  <si>
    <t>Uredski materijal i ostali materijalni rashodi</t>
  </si>
  <si>
    <t>Komunalne usluge</t>
  </si>
  <si>
    <t>09 Obrazovanje</t>
  </si>
  <si>
    <t>092 Srednjoškolsko obrazovanje</t>
  </si>
  <si>
    <t>Prihodi od imovine</t>
  </si>
  <si>
    <t>Prihodi od financijske imovine</t>
  </si>
  <si>
    <t>Kamate na oročena sredstva i depozite po viđenju</t>
  </si>
  <si>
    <t>Rashodi za usluge</t>
  </si>
  <si>
    <t>1.1.1 Opći prihodi i primici</t>
  </si>
  <si>
    <t>3.2.1 Vlastiti prihodi</t>
  </si>
  <si>
    <t>Prihodi od upravnih i administrativnih pristojbi i prihodi po posebnim propisima</t>
  </si>
  <si>
    <t>Prihodi od prodaje proizvoda te pruženih usluga</t>
  </si>
  <si>
    <t>4.8.1 Prihodi za posebne namjene</t>
  </si>
  <si>
    <t xml:space="preserve">UKUPNO RASHODI </t>
  </si>
  <si>
    <t>Ostali rashodi</t>
  </si>
  <si>
    <t>5.5.2 Pomoći EU za PK - prenesena sredstva</t>
  </si>
  <si>
    <t>Rashodi za nabavu neproizvedene dugorajne imovine</t>
  </si>
  <si>
    <t>3.2.2 Vlastiti prihodi - prenesena sredstva</t>
  </si>
  <si>
    <t>4.4.1 Prihodi za posebne namjene -Decentralizacija</t>
  </si>
  <si>
    <t>4.8.2 Prihodi za posebne namjene - prenesena sredstva</t>
  </si>
  <si>
    <t>5.4.1 Pomoći PK</t>
  </si>
  <si>
    <t>5.4.2 Pomoći PK - prenesena sredstva</t>
  </si>
  <si>
    <t>4.4.1 Prihodi za posebne namjene - Decentralizacija</t>
  </si>
  <si>
    <t>18598 - TEHNIČKA ŠKOLA ZA STROJARSTVO I MEHATRONIKU, SPLIT</t>
  </si>
  <si>
    <t>PROGRAM 4001 RAZVOJ ODGOJNO OBRAZOVNOG SUSTAVA</t>
  </si>
  <si>
    <t>Aktivnost A400103 Natjecanja, manifestacije i ostalo</t>
  </si>
  <si>
    <t>Izvor 1.1.1 Opći prihodi i primici</t>
  </si>
  <si>
    <t>32 - Materijalni rashodi</t>
  </si>
  <si>
    <t>Aktivnost A400104 e - Škole</t>
  </si>
  <si>
    <t>31 - Rashodi za zaposlene</t>
  </si>
  <si>
    <t>3132 - Doprinosi za obvezno zdravstveno osiguranje</t>
  </si>
  <si>
    <t>Izvor 5.4.1 - Pomoći PK</t>
  </si>
  <si>
    <t>42 - Rashodi za nabavu proizvedene dugotrajne imovine</t>
  </si>
  <si>
    <t>Tekući projekt T400111 Opskrba školskih ustanova higijenskim potrepštinama</t>
  </si>
  <si>
    <t>38 - Ostali rashodi</t>
  </si>
  <si>
    <t>PROGRAM 4040 SREDNJOŠKOLSKO OBRAZOVANJE</t>
  </si>
  <si>
    <t>Izvor 3.2.1 Vlastiti prihodi PK</t>
  </si>
  <si>
    <t>3293 - Reprezentacija</t>
  </si>
  <si>
    <t>3299 - Ostali nespmenuti rashodi</t>
  </si>
  <si>
    <t>Izvor 3.2.2 Vlastiti prihodi PK - prenesena sredstva</t>
  </si>
  <si>
    <t>Izvor 4.4.1 Prihodi za posebne namjene - Decentralizacija</t>
  </si>
  <si>
    <t>34 - Financijski rashodi</t>
  </si>
  <si>
    <t>3211 - Službena putovanja</t>
  </si>
  <si>
    <t>3213 - Stručno usavršavanje zaposlenika</t>
  </si>
  <si>
    <t>3291 - Naknade za rad predstavničkih i izvršnih tijela, povjerenstava i slično</t>
  </si>
  <si>
    <t>3111 - Plaće za redovan rad</t>
  </si>
  <si>
    <t xml:space="preserve">3812 - Tekuće donacije u naravi </t>
  </si>
  <si>
    <t>3221 - Uredski materijal i ostali materijalni rashodi</t>
  </si>
  <si>
    <t>3212 - Naknade za prijevoz,za rad na terenu i odvojeni život</t>
  </si>
  <si>
    <t>3214 - Ostale naknade troškova zaposlenima</t>
  </si>
  <si>
    <t>3431 - Bankarske usluge i usluge platnog prometa</t>
  </si>
  <si>
    <t>Aktivnost A404001 Rashodi djelatnosti</t>
  </si>
  <si>
    <t>Izvor 4.8.1 Prihodi za posebne namjene PK</t>
  </si>
  <si>
    <t>3225 - Sitni inventar i auto gume</t>
  </si>
  <si>
    <t>3292 - Premije osiguranja</t>
  </si>
  <si>
    <t>3223 - Energija</t>
  </si>
  <si>
    <t>3224 - Materijal i djielovi za trkuće i investicijsko održavanje</t>
  </si>
  <si>
    <t>3227 - Službena, radna i zaštitna odjeća i obuća</t>
  </si>
  <si>
    <t>3231 - Usluge telefona, pošte i prijevoza</t>
  </si>
  <si>
    <t>3232 - Usluge tekućeg i investicijskog održavanje</t>
  </si>
  <si>
    <t>3236 - Zdravstvene i veterinarske usluge</t>
  </si>
  <si>
    <t>3237 - Intelektualne i osobne usluge</t>
  </si>
  <si>
    <t>3238 - Računalne usluge</t>
  </si>
  <si>
    <t>3239 - Ostale usluge</t>
  </si>
  <si>
    <t>3294 - Članarine i norme</t>
  </si>
  <si>
    <t>3299 - Ostali nespomenuti rashodi poslovanja</t>
  </si>
  <si>
    <t>31- Rashodi za zaposlene</t>
  </si>
  <si>
    <t>3121 - Ostali rashodi za zaposlene</t>
  </si>
  <si>
    <t>3132 - Doprinosi za obvezno tdravstveno osiguranja</t>
  </si>
  <si>
    <t>3232 - Usluge tekućeg i investicijskog održavanja</t>
  </si>
  <si>
    <t>4221 - Uredska oprema i namještaj</t>
  </si>
  <si>
    <t>Izvor 4.8.2 Prihodi za posebne namjene PK - prenesena sredstva</t>
  </si>
  <si>
    <t>Izvor 5.4.1 Pomoći PK</t>
  </si>
  <si>
    <t>42421 - Knjige</t>
  </si>
  <si>
    <t>Višak/manjak iz prethodnih godina</t>
  </si>
  <si>
    <t>UKUPNO PRIHODI</t>
  </si>
  <si>
    <t>SVEUKUPNO PRIHODI</t>
  </si>
  <si>
    <t>UKUPNI VIŠAK / MANJAK PRIHODA</t>
  </si>
  <si>
    <t>5=4/2*100</t>
  </si>
  <si>
    <t>6=4/3*100</t>
  </si>
  <si>
    <t>4=3/2*100</t>
  </si>
  <si>
    <t>Aktivnost A404003 Izgradnja i uređenje objekata te nabava i održavanje opreme</t>
  </si>
  <si>
    <t>18598 - TEHNIČKA ŠKOLA ZA STROJARSTVO  I MEHATRONIKU, SPLIT</t>
  </si>
  <si>
    <t>IZVJEŠTAJ O IZVRŠENJU FINANCIJSKOG PLANA ZA 2024. GODINU</t>
  </si>
  <si>
    <t>IZVORNI PLAN ILI REBALANS 2024.</t>
  </si>
  <si>
    <t>OSTVARENJE/IZVRŠENJE 
2024.</t>
  </si>
  <si>
    <t xml:space="preserve">OSTVARENJE/IZVRŠENJE 
2024. </t>
  </si>
  <si>
    <t xml:space="preserve">OSTVARENJE/IZVRŠENJE 2024. </t>
  </si>
  <si>
    <t xml:space="preserve">IZVRŠENJE 
2024. </t>
  </si>
  <si>
    <t xml:space="preserve"> IZVRŠENJE 
2024. </t>
  </si>
  <si>
    <t>6.2.1 Donacije PK</t>
  </si>
  <si>
    <t>Tekuće donacije od pravnih i fizičkih osoba izvan općeg proračuna</t>
  </si>
  <si>
    <t>1.1.2 Opći prihodi i primici - prenesena sredstva</t>
  </si>
  <si>
    <t>Izvor 1.1.2 Opći prihodi i primici - prenesena sredstva</t>
  </si>
  <si>
    <t>Tekući projekt T400165 Prevencija mentalnog zdravlja OŠ i SŠ</t>
  </si>
  <si>
    <t>Izvor 5.4.2 - Pomoći PK - prenesena sredstva</t>
  </si>
  <si>
    <t xml:space="preserve">3221 - Uredski materijal </t>
  </si>
  <si>
    <t>3239 - Ostale nespomenute usluge</t>
  </si>
  <si>
    <t>Izvor 6.2.1 - Donacije PK</t>
  </si>
  <si>
    <t>4241 - Knjige</t>
  </si>
  <si>
    <t>Izvor 6.2.1 Donacije PK</t>
  </si>
  <si>
    <t>3234 - Komunalne usluge</t>
  </si>
  <si>
    <t>Kapitalne donacije</t>
  </si>
  <si>
    <t xml:space="preserve">Tekuće donacije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</si>
</sst>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2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4"/>
      <color indexed="8"/>
      <name val="Arial"/>
      <family val="2"/>
      <charset val="238"/>
    </font>
    <font>
      <sz val="10"/>
      <color indexed="8"/>
      <name val="Arial"/>
      <family val="2"/>
      <charset val="238"/>
    </font>
    <font>
      <sz val="14"/>
      <color indexed="8"/>
      <name val="Arial"/>
      <family val="2"/>
      <charset val="238"/>
    </font>
    <font>
      <b/>
      <sz val="12"/>
      <color indexed="8"/>
      <name val="Arial"/>
      <family val="2"/>
      <charset val="238"/>
    </font>
    <font>
      <b/>
      <sz val="10"/>
      <color indexed="8"/>
      <name val="Arial"/>
      <family val="2"/>
      <charset val="238"/>
    </font>
    <font>
      <b/>
      <sz val="12"/>
      <name val="Arial"/>
      <family val="2"/>
      <charset val="238"/>
    </font>
    <font>
      <sz val="12"/>
      <name val="Arial"/>
      <family val="2"/>
      <charset val="238"/>
    </font>
    <font>
      <sz val="10"/>
      <name val="Arial"/>
      <family val="2"/>
      <charset val="238"/>
    </font>
    <font>
      <i/>
      <sz val="10"/>
      <name val="Arial"/>
      <family val="2"/>
      <charset val="238"/>
    </font>
    <font>
      <b/>
      <sz val="10"/>
      <name val="Arial"/>
      <family val="2"/>
      <charset val="238"/>
    </font>
    <font>
      <sz val="12"/>
      <color theme="1"/>
      <name val="Calibri"/>
      <family val="2"/>
      <charset val="238"/>
      <scheme val="minor"/>
    </font>
    <font>
      <b/>
      <sz val="10"/>
      <color theme="1"/>
      <name val="Calibri"/>
      <family val="2"/>
      <charset val="238"/>
      <scheme val="minor"/>
    </font>
    <font>
      <b/>
      <sz val="8"/>
      <color indexed="8"/>
      <name val="Arial"/>
      <family val="2"/>
      <charset val="238"/>
    </font>
    <font>
      <sz val="8"/>
      <color theme="1"/>
      <name val="Calibri"/>
      <family val="2"/>
      <charset val="238"/>
      <scheme val="minor"/>
    </font>
    <font>
      <b/>
      <sz val="9"/>
      <color indexed="8"/>
      <name val="Arial"/>
      <family val="2"/>
      <charset val="238"/>
    </font>
    <font>
      <b/>
      <sz val="11"/>
      <color indexed="8"/>
      <name val="Arial"/>
      <family val="2"/>
      <charset val="238"/>
    </font>
    <font>
      <b/>
      <sz val="12"/>
      <color theme="1"/>
      <name val="Arial"/>
      <family val="2"/>
      <charset val="238"/>
    </font>
    <font>
      <sz val="10"/>
      <color theme="1"/>
      <name val="Arial"/>
      <family val="2"/>
      <charset val="238"/>
    </font>
    <font>
      <b/>
      <sz val="10"/>
      <color theme="1"/>
      <name val="Arial"/>
      <family val="2"/>
      <charset val="238"/>
    </font>
    <font>
      <sz val="12"/>
      <color theme="1"/>
      <name val="Arial"/>
      <family val="2"/>
      <charset val="238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5" tint="0.79998168889431442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181">
    <xf numFmtId="0" fontId="0" fillId="0" borderId="0" xfId="0"/>
    <xf numFmtId="0" fontId="6" fillId="2" borderId="3" xfId="0" applyNumberFormat="1" applyFont="1" applyFill="1" applyBorder="1" applyAlignment="1" applyProtection="1">
      <alignment horizontal="center" vertical="center" wrapText="1"/>
    </xf>
    <xf numFmtId="0" fontId="2" fillId="0" borderId="0" xfId="0" applyNumberFormat="1" applyFont="1" applyFill="1" applyBorder="1" applyAlignment="1" applyProtection="1">
      <alignment horizontal="center" vertical="center" wrapText="1"/>
    </xf>
    <xf numFmtId="0" fontId="3" fillId="0" borderId="0" xfId="0" applyNumberFormat="1" applyFont="1" applyFill="1" applyBorder="1" applyAlignment="1" applyProtection="1">
      <alignment vertical="center" wrapText="1"/>
    </xf>
    <xf numFmtId="0" fontId="11" fillId="2" borderId="3" xfId="0" applyNumberFormat="1" applyFont="1" applyFill="1" applyBorder="1" applyAlignment="1" applyProtection="1">
      <alignment horizontal="left" vertical="center" wrapText="1"/>
    </xf>
    <xf numFmtId="0" fontId="9" fillId="2" borderId="3" xfId="0" quotePrefix="1" applyFont="1" applyFill="1" applyBorder="1" applyAlignment="1">
      <alignment horizontal="left" vertical="center"/>
    </xf>
    <xf numFmtId="0" fontId="10" fillId="2" borderId="3" xfId="0" quotePrefix="1" applyFont="1" applyFill="1" applyBorder="1" applyAlignment="1">
      <alignment horizontal="left" vertical="center"/>
    </xf>
    <xf numFmtId="0" fontId="11" fillId="2" borderId="3" xfId="0" applyFont="1" applyFill="1" applyBorder="1" applyAlignment="1">
      <alignment horizontal="left" vertical="center"/>
    </xf>
    <xf numFmtId="0" fontId="11" fillId="2" borderId="3" xfId="0" applyNumberFormat="1" applyFont="1" applyFill="1" applyBorder="1" applyAlignment="1" applyProtection="1">
      <alignment horizontal="left" vertical="center"/>
    </xf>
    <xf numFmtId="0" fontId="9" fillId="2" borderId="3" xfId="0" applyNumberFormat="1" applyFont="1" applyFill="1" applyBorder="1" applyAlignment="1" applyProtection="1">
      <alignment horizontal="left" vertical="center" wrapText="1"/>
    </xf>
    <xf numFmtId="0" fontId="7" fillId="0" borderId="0" xfId="0" quotePrefix="1" applyNumberFormat="1" applyFont="1" applyFill="1" applyBorder="1" applyAlignment="1" applyProtection="1">
      <alignment horizontal="left" wrapText="1"/>
    </xf>
    <xf numFmtId="0" fontId="8" fillId="0" borderId="0" xfId="0" applyNumberFormat="1" applyFont="1" applyFill="1" applyBorder="1" applyAlignment="1" applyProtection="1">
      <alignment wrapText="1"/>
    </xf>
    <xf numFmtId="3" fontId="5" fillId="0" borderId="0" xfId="0" applyNumberFormat="1" applyFont="1" applyBorder="1" applyAlignment="1">
      <alignment horizontal="right"/>
    </xf>
    <xf numFmtId="0" fontId="2" fillId="0" borderId="0" xfId="0" applyNumberFormat="1" applyFont="1" applyFill="1" applyBorder="1" applyAlignment="1" applyProtection="1">
      <alignment horizontal="center" vertical="center" wrapText="1"/>
    </xf>
    <xf numFmtId="0" fontId="11" fillId="3" borderId="1" xfId="0" applyFont="1" applyFill="1" applyBorder="1" applyAlignment="1">
      <alignment horizontal="left" vertical="center"/>
    </xf>
    <xf numFmtId="0" fontId="11" fillId="2" borderId="3" xfId="0" applyNumberFormat="1" applyFont="1" applyFill="1" applyBorder="1" applyAlignment="1" applyProtection="1">
      <alignment vertical="center" wrapText="1"/>
    </xf>
    <xf numFmtId="0" fontId="9" fillId="2" borderId="3" xfId="0" applyNumberFormat="1" applyFont="1" applyFill="1" applyBorder="1" applyAlignment="1" applyProtection="1">
      <alignment vertical="center" wrapText="1"/>
    </xf>
    <xf numFmtId="0" fontId="11" fillId="2" borderId="3" xfId="0" quotePrefix="1" applyFont="1" applyFill="1" applyBorder="1" applyAlignment="1">
      <alignment horizontal="left" vertical="center"/>
    </xf>
    <xf numFmtId="0" fontId="6" fillId="0" borderId="3" xfId="0" quotePrefix="1" applyNumberFormat="1" applyFont="1" applyFill="1" applyBorder="1" applyAlignment="1" applyProtection="1">
      <alignment horizontal="center" vertical="center" wrapText="1"/>
    </xf>
    <xf numFmtId="0" fontId="14" fillId="2" borderId="3" xfId="0" applyNumberFormat="1" applyFont="1" applyFill="1" applyBorder="1" applyAlignment="1" applyProtection="1">
      <alignment horizontal="center" vertical="center" wrapText="1"/>
    </xf>
    <xf numFmtId="0" fontId="14" fillId="0" borderId="3" xfId="0" quotePrefix="1" applyNumberFormat="1" applyFont="1" applyFill="1" applyBorder="1" applyAlignment="1" applyProtection="1">
      <alignment horizontal="center" vertical="center" wrapText="1"/>
    </xf>
    <xf numFmtId="0" fontId="15" fillId="0" borderId="0" xfId="0" applyFont="1"/>
    <xf numFmtId="0" fontId="9" fillId="2" borderId="3" xfId="0" quotePrefix="1" applyFont="1" applyFill="1" applyBorder="1" applyAlignment="1">
      <alignment horizontal="left" vertical="center" wrapText="1"/>
    </xf>
    <xf numFmtId="0" fontId="9" fillId="3" borderId="2" xfId="0" applyNumberFormat="1" applyFont="1" applyFill="1" applyBorder="1" applyAlignment="1" applyProtection="1">
      <alignment vertical="center"/>
    </xf>
    <xf numFmtId="0" fontId="0" fillId="3" borderId="0" xfId="0" applyFill="1"/>
    <xf numFmtId="0" fontId="6" fillId="3" borderId="3" xfId="0" applyNumberFormat="1" applyFont="1" applyFill="1" applyBorder="1" applyAlignment="1" applyProtection="1">
      <alignment horizontal="center" vertical="center" wrapText="1"/>
    </xf>
    <xf numFmtId="0" fontId="0" fillId="0" borderId="0" xfId="0" applyAlignment="1">
      <alignment horizontal="left" vertical="center"/>
    </xf>
    <xf numFmtId="0" fontId="2" fillId="2" borderId="0" xfId="0" applyNumberFormat="1" applyFont="1" applyFill="1" applyBorder="1" applyAlignment="1" applyProtection="1">
      <alignment horizontal="center" vertical="center" wrapText="1"/>
    </xf>
    <xf numFmtId="0" fontId="0" fillId="2" borderId="0" xfId="0" applyFill="1"/>
    <xf numFmtId="0" fontId="3" fillId="2" borderId="0" xfId="0" applyNumberFormat="1" applyFont="1" applyFill="1" applyBorder="1" applyAlignment="1" applyProtection="1">
      <alignment vertical="center" wrapText="1"/>
    </xf>
    <xf numFmtId="0" fontId="5" fillId="2" borderId="0" xfId="0" applyNumberFormat="1" applyFont="1" applyFill="1" applyBorder="1" applyAlignment="1" applyProtection="1">
      <alignment horizontal="center" vertical="center" wrapText="1"/>
    </xf>
    <xf numFmtId="0" fontId="12" fillId="2" borderId="0" xfId="0" applyFont="1" applyFill="1" applyAlignment="1">
      <alignment wrapText="1"/>
    </xf>
    <xf numFmtId="0" fontId="1" fillId="2" borderId="5" xfId="0" applyFont="1" applyFill="1" applyBorder="1" applyAlignment="1">
      <alignment horizontal="center" vertical="center"/>
    </xf>
    <xf numFmtId="0" fontId="13" fillId="2" borderId="5" xfId="0" applyFont="1" applyFill="1" applyBorder="1" applyAlignment="1">
      <alignment horizontal="right" vertical="center"/>
    </xf>
    <xf numFmtId="0" fontId="4" fillId="2" borderId="0" xfId="0" applyNumberFormat="1" applyFont="1" applyFill="1" applyBorder="1" applyAlignment="1" applyProtection="1">
      <alignment horizontal="center" vertical="center" wrapText="1"/>
    </xf>
    <xf numFmtId="0" fontId="3" fillId="2" borderId="0" xfId="0" applyNumberFormat="1" applyFont="1" applyFill="1" applyBorder="1" applyAlignment="1" applyProtection="1"/>
    <xf numFmtId="0" fontId="7" fillId="2" borderId="0" xfId="0" quotePrefix="1" applyNumberFormat="1" applyFont="1" applyFill="1" applyBorder="1" applyAlignment="1" applyProtection="1">
      <alignment horizontal="left" wrapText="1"/>
    </xf>
    <xf numFmtId="0" fontId="8" fillId="2" borderId="0" xfId="0" applyNumberFormat="1" applyFont="1" applyFill="1" applyBorder="1" applyAlignment="1" applyProtection="1">
      <alignment wrapText="1"/>
    </xf>
    <xf numFmtId="3" fontId="5" fillId="2" borderId="0" xfId="0" applyNumberFormat="1" applyFont="1" applyFill="1" applyBorder="1" applyAlignment="1">
      <alignment horizontal="right"/>
    </xf>
    <xf numFmtId="3" fontId="0" fillId="0" borderId="0" xfId="0" applyNumberFormat="1"/>
    <xf numFmtId="4" fontId="0" fillId="0" borderId="3" xfId="0" applyNumberFormat="1" applyBorder="1"/>
    <xf numFmtId="4" fontId="3" fillId="2" borderId="3" xfId="0" applyNumberFormat="1" applyFont="1" applyFill="1" applyBorder="1" applyAlignment="1">
      <alignment horizontal="right"/>
    </xf>
    <xf numFmtId="4" fontId="6" fillId="3" borderId="3" xfId="0" applyNumberFormat="1" applyFont="1" applyFill="1" applyBorder="1" applyAlignment="1">
      <alignment horizontal="right"/>
    </xf>
    <xf numFmtId="4" fontId="6" fillId="0" borderId="3" xfId="0" applyNumberFormat="1" applyFont="1" applyFill="1" applyBorder="1" applyAlignment="1">
      <alignment horizontal="right"/>
    </xf>
    <xf numFmtId="4" fontId="6" fillId="0" borderId="3" xfId="0" applyNumberFormat="1" applyFont="1" applyBorder="1" applyAlignment="1">
      <alignment horizontal="right"/>
    </xf>
    <xf numFmtId="4" fontId="6" fillId="3" borderId="3" xfId="0" applyNumberFormat="1" applyFont="1" applyFill="1" applyBorder="1" applyAlignment="1" applyProtection="1">
      <alignment horizontal="right" wrapText="1"/>
    </xf>
    <xf numFmtId="4" fontId="0" fillId="0" borderId="0" xfId="0" applyNumberFormat="1"/>
    <xf numFmtId="4" fontId="6" fillId="2" borderId="3" xfId="0" applyNumberFormat="1" applyFont="1" applyFill="1" applyBorder="1" applyAlignment="1">
      <alignment horizontal="right"/>
    </xf>
    <xf numFmtId="0" fontId="0" fillId="0" borderId="3" xfId="0" applyBorder="1"/>
    <xf numFmtId="0" fontId="0" fillId="0" borderId="3" xfId="0" applyBorder="1" applyAlignment="1">
      <alignment horizontal="center"/>
    </xf>
    <xf numFmtId="0" fontId="0" fillId="0" borderId="0" xfId="0" applyAlignment="1">
      <alignment horizontal="center"/>
    </xf>
    <xf numFmtId="0" fontId="11" fillId="2" borderId="4" xfId="0" applyNumberFormat="1" applyFont="1" applyFill="1" applyBorder="1" applyAlignment="1" applyProtection="1">
      <alignment horizontal="left" vertical="center" wrapText="1"/>
    </xf>
    <xf numFmtId="0" fontId="9" fillId="2" borderId="4" xfId="0" applyNumberFormat="1" applyFont="1" applyFill="1" applyBorder="1" applyAlignment="1" applyProtection="1">
      <alignment horizontal="left" vertical="center" wrapText="1"/>
    </xf>
    <xf numFmtId="0" fontId="9" fillId="2" borderId="4" xfId="0" applyFont="1" applyFill="1" applyBorder="1" applyAlignment="1">
      <alignment vertical="center"/>
    </xf>
    <xf numFmtId="0" fontId="11" fillId="2" borderId="4" xfId="0" applyNumberFormat="1" applyFont="1" applyFill="1" applyBorder="1" applyAlignment="1" applyProtection="1">
      <alignment vertical="center" wrapText="1"/>
    </xf>
    <xf numFmtId="0" fontId="9" fillId="2" borderId="4" xfId="0" applyNumberFormat="1" applyFont="1" applyFill="1" applyBorder="1" applyAlignment="1" applyProtection="1">
      <alignment vertical="center" wrapText="1"/>
    </xf>
    <xf numFmtId="0" fontId="11" fillId="2" borderId="4" xfId="0" applyFont="1" applyFill="1" applyBorder="1" applyAlignment="1">
      <alignment vertical="center"/>
    </xf>
    <xf numFmtId="0" fontId="1" fillId="0" borderId="3" xfId="0" applyFont="1" applyBorder="1" applyAlignment="1">
      <alignment horizontal="center"/>
    </xf>
    <xf numFmtId="0" fontId="11" fillId="2" borderId="4" xfId="0" applyNumberFormat="1" applyFont="1" applyFill="1" applyBorder="1" applyAlignment="1" applyProtection="1">
      <alignment horizontal="center" vertical="center" wrapText="1"/>
    </xf>
    <xf numFmtId="0" fontId="1" fillId="0" borderId="3" xfId="0" applyFont="1" applyBorder="1"/>
    <xf numFmtId="0" fontId="0" fillId="0" borderId="3" xfId="0" applyFont="1" applyBorder="1" applyAlignment="1">
      <alignment wrapText="1"/>
    </xf>
    <xf numFmtId="0" fontId="9" fillId="2" borderId="4" xfId="0" applyFont="1" applyFill="1" applyBorder="1" applyAlignment="1">
      <alignment horizontal="left" vertical="center"/>
    </xf>
    <xf numFmtId="0" fontId="1" fillId="0" borderId="3" xfId="0" applyFont="1" applyBorder="1" applyAlignment="1">
      <alignment horizontal="left"/>
    </xf>
    <xf numFmtId="0" fontId="0" fillId="0" borderId="3" xfId="0" applyFont="1" applyBorder="1" applyAlignment="1">
      <alignment horizontal="left"/>
    </xf>
    <xf numFmtId="4" fontId="1" fillId="0" borderId="3" xfId="0" applyNumberFormat="1" applyFont="1" applyBorder="1"/>
    <xf numFmtId="0" fontId="1" fillId="0" borderId="3" xfId="0" applyFont="1" applyBorder="1" applyAlignment="1">
      <alignment horizontal="left" wrapText="1"/>
    </xf>
    <xf numFmtId="0" fontId="0" fillId="0" borderId="0" xfId="0" applyAlignment="1"/>
    <xf numFmtId="0" fontId="0" fillId="0" borderId="3" xfId="0" applyFont="1" applyBorder="1" applyAlignment="1"/>
    <xf numFmtId="4" fontId="19" fillId="0" borderId="3" xfId="0" applyNumberFormat="1" applyFont="1" applyBorder="1"/>
    <xf numFmtId="4" fontId="20" fillId="0" borderId="3" xfId="0" applyNumberFormat="1" applyFont="1" applyBorder="1"/>
    <xf numFmtId="0" fontId="0" fillId="0" borderId="0" xfId="0" applyBorder="1"/>
    <xf numFmtId="0" fontId="0" fillId="0" borderId="0" xfId="0" applyBorder="1" applyAlignment="1">
      <alignment horizontal="center"/>
    </xf>
    <xf numFmtId="4" fontId="19" fillId="0" borderId="0" xfId="0" applyNumberFormat="1" applyFont="1" applyBorder="1"/>
    <xf numFmtId="0" fontId="0" fillId="0" borderId="0" xfId="0" applyBorder="1" applyAlignment="1">
      <alignment horizontal="left"/>
    </xf>
    <xf numFmtId="0" fontId="0" fillId="2" borderId="0" xfId="0" quotePrefix="1" applyFill="1" applyAlignment="1">
      <alignment horizontal="center"/>
    </xf>
    <xf numFmtId="0" fontId="0" fillId="0" borderId="0" xfId="0" applyBorder="1" applyAlignment="1"/>
    <xf numFmtId="4" fontId="0" fillId="0" borderId="0" xfId="0" applyNumberFormat="1" applyBorder="1"/>
    <xf numFmtId="0" fontId="0" fillId="0" borderId="0" xfId="0" applyBorder="1" applyAlignment="1">
      <alignment horizontal="left" vertical="center"/>
    </xf>
    <xf numFmtId="4" fontId="3" fillId="2" borderId="3" xfId="0" applyNumberFormat="1" applyFont="1" applyFill="1" applyBorder="1" applyAlignment="1">
      <alignment horizontal="right" vertical="center"/>
    </xf>
    <xf numFmtId="4" fontId="3" fillId="2" borderId="4" xfId="0" applyNumberFormat="1" applyFont="1" applyFill="1" applyBorder="1" applyAlignment="1">
      <alignment horizontal="right" vertical="center"/>
    </xf>
    <xf numFmtId="4" fontId="0" fillId="0" borderId="0" xfId="0" applyNumberFormat="1" applyAlignment="1">
      <alignment horizontal="right"/>
    </xf>
    <xf numFmtId="4" fontId="6" fillId="2" borderId="3" xfId="0" applyNumberFormat="1" applyFont="1" applyFill="1" applyBorder="1" applyAlignment="1">
      <alignment horizontal="right" vertical="center"/>
    </xf>
    <xf numFmtId="0" fontId="0" fillId="0" borderId="0" xfId="0" applyFont="1"/>
    <xf numFmtId="4" fontId="6" fillId="4" borderId="3" xfId="0" applyNumberFormat="1" applyFont="1" applyFill="1" applyBorder="1" applyAlignment="1">
      <alignment horizontal="right" vertical="center"/>
    </xf>
    <xf numFmtId="4" fontId="6" fillId="2" borderId="4" xfId="0" applyNumberFormat="1" applyFont="1" applyFill="1" applyBorder="1" applyAlignment="1">
      <alignment horizontal="right" vertical="center"/>
    </xf>
    <xf numFmtId="4" fontId="6" fillId="4" borderId="4" xfId="0" applyNumberFormat="1" applyFont="1" applyFill="1" applyBorder="1" applyAlignment="1">
      <alignment horizontal="right" vertical="center"/>
    </xf>
    <xf numFmtId="0" fontId="9" fillId="2" borderId="6" xfId="0" quotePrefix="1" applyFont="1" applyFill="1" applyBorder="1" applyAlignment="1">
      <alignment horizontal="left" vertical="center"/>
    </xf>
    <xf numFmtId="0" fontId="9" fillId="2" borderId="6" xfId="0" applyNumberFormat="1" applyFont="1" applyFill="1" applyBorder="1" applyAlignment="1" applyProtection="1">
      <alignment horizontal="left" vertical="center" wrapText="1"/>
    </xf>
    <xf numFmtId="4" fontId="3" fillId="2" borderId="6" xfId="0" applyNumberFormat="1" applyFont="1" applyFill="1" applyBorder="1" applyAlignment="1">
      <alignment horizontal="right"/>
    </xf>
    <xf numFmtId="4" fontId="0" fillId="0" borderId="6" xfId="0" applyNumberFormat="1" applyBorder="1"/>
    <xf numFmtId="0" fontId="1" fillId="3" borderId="3" xfId="0" applyFont="1" applyFill="1" applyBorder="1" applyAlignment="1">
      <alignment horizontal="center"/>
    </xf>
    <xf numFmtId="0" fontId="0" fillId="3" borderId="3" xfId="0" applyFill="1" applyBorder="1" applyAlignment="1">
      <alignment horizontal="center"/>
    </xf>
    <xf numFmtId="0" fontId="11" fillId="3" borderId="4" xfId="0" applyNumberFormat="1" applyFont="1" applyFill="1" applyBorder="1" applyAlignment="1" applyProtection="1">
      <alignment horizontal="center" vertical="center" wrapText="1"/>
    </xf>
    <xf numFmtId="4" fontId="20" fillId="3" borderId="3" xfId="0" applyNumberFormat="1" applyFont="1" applyFill="1" applyBorder="1"/>
    <xf numFmtId="0" fontId="0" fillId="3" borderId="3" xfId="0" applyFill="1" applyBorder="1"/>
    <xf numFmtId="0" fontId="0" fillId="2" borderId="1" xfId="0" applyFill="1" applyBorder="1"/>
    <xf numFmtId="0" fontId="0" fillId="2" borderId="2" xfId="0" applyFill="1" applyBorder="1"/>
    <xf numFmtId="0" fontId="6" fillId="2" borderId="4" xfId="0" applyNumberFormat="1" applyFont="1" applyFill="1" applyBorder="1" applyAlignment="1" applyProtection="1">
      <alignment horizontal="center" vertical="center" wrapText="1"/>
    </xf>
    <xf numFmtId="4" fontId="6" fillId="3" borderId="3" xfId="0" applyNumberFormat="1" applyFont="1" applyFill="1" applyBorder="1" applyAlignment="1">
      <alignment horizontal="right" vertical="center"/>
    </xf>
    <xf numFmtId="4" fontId="6" fillId="3" borderId="4" xfId="0" applyNumberFormat="1" applyFont="1" applyFill="1" applyBorder="1" applyAlignment="1">
      <alignment horizontal="right" vertical="center"/>
    </xf>
    <xf numFmtId="0" fontId="6" fillId="3" borderId="3" xfId="0" applyNumberFormat="1" applyFont="1" applyFill="1" applyBorder="1" applyAlignment="1" applyProtection="1">
      <alignment horizontal="right" vertical="center" wrapText="1"/>
    </xf>
    <xf numFmtId="0" fontId="6" fillId="2" borderId="3" xfId="0" applyNumberFormat="1" applyFont="1" applyFill="1" applyBorder="1" applyAlignment="1" applyProtection="1">
      <alignment horizontal="right" vertical="center" wrapText="1"/>
    </xf>
    <xf numFmtId="0" fontId="16" fillId="2" borderId="3" xfId="0" applyNumberFormat="1" applyFont="1" applyFill="1" applyBorder="1" applyAlignment="1" applyProtection="1">
      <alignment horizontal="right" vertical="center" wrapText="1"/>
    </xf>
    <xf numFmtId="0" fontId="16" fillId="2" borderId="3" xfId="0" applyNumberFormat="1" applyFont="1" applyFill="1" applyBorder="1" applyAlignment="1" applyProtection="1">
      <alignment horizontal="center" vertical="center" wrapText="1"/>
    </xf>
    <xf numFmtId="4" fontId="0" fillId="0" borderId="3" xfId="0" applyNumberFormat="1" applyFont="1" applyBorder="1"/>
    <xf numFmtId="4" fontId="1" fillId="3" borderId="3" xfId="0" applyNumberFormat="1" applyFont="1" applyFill="1" applyBorder="1"/>
    <xf numFmtId="0" fontId="11" fillId="3" borderId="3" xfId="0" applyNumberFormat="1" applyFont="1" applyFill="1" applyBorder="1" applyAlignment="1" applyProtection="1">
      <alignment horizontal="left" vertical="center" wrapText="1"/>
    </xf>
    <xf numFmtId="4" fontId="1" fillId="0" borderId="6" xfId="0" applyNumberFormat="1" applyFont="1" applyBorder="1"/>
    <xf numFmtId="0" fontId="16" fillId="2" borderId="6" xfId="0" applyNumberFormat="1" applyFont="1" applyFill="1" applyBorder="1" applyAlignment="1" applyProtection="1">
      <alignment horizontal="right" vertical="center" wrapText="1"/>
    </xf>
    <xf numFmtId="0" fontId="16" fillId="2" borderId="6" xfId="0" applyNumberFormat="1" applyFont="1" applyFill="1" applyBorder="1" applyAlignment="1" applyProtection="1">
      <alignment horizontal="center" vertical="center" wrapText="1"/>
    </xf>
    <xf numFmtId="0" fontId="16" fillId="0" borderId="3" xfId="0" quotePrefix="1" applyNumberFormat="1" applyFont="1" applyFill="1" applyBorder="1" applyAlignment="1" applyProtection="1">
      <alignment horizontal="center" vertical="center" wrapText="1"/>
    </xf>
    <xf numFmtId="0" fontId="1" fillId="2" borderId="0" xfId="0" applyFont="1" applyFill="1" applyBorder="1"/>
    <xf numFmtId="4" fontId="15" fillId="0" borderId="0" xfId="0" applyNumberFormat="1" applyFont="1"/>
    <xf numFmtId="0" fontId="21" fillId="0" borderId="0" xfId="0" applyFont="1"/>
    <xf numFmtId="0" fontId="18" fillId="0" borderId="0" xfId="0" applyFont="1"/>
    <xf numFmtId="4" fontId="0" fillId="0" borderId="3" xfId="0" applyNumberFormat="1" applyBorder="1" applyAlignment="1">
      <alignment horizontal="right"/>
    </xf>
    <xf numFmtId="4" fontId="1" fillId="0" borderId="3" xfId="0" applyNumberFormat="1" applyFont="1" applyBorder="1" applyAlignment="1">
      <alignment horizontal="right"/>
    </xf>
    <xf numFmtId="4" fontId="6" fillId="2" borderId="4" xfId="0" applyNumberFormat="1" applyFont="1" applyFill="1" applyBorder="1" applyAlignment="1">
      <alignment horizontal="right"/>
    </xf>
    <xf numFmtId="0" fontId="1" fillId="0" borderId="0" xfId="0" applyFont="1" applyAlignment="1">
      <alignment horizontal="center"/>
    </xf>
    <xf numFmtId="0" fontId="1" fillId="2" borderId="3" xfId="0" applyFont="1" applyFill="1" applyBorder="1" applyAlignment="1">
      <alignment horizontal="center"/>
    </xf>
    <xf numFmtId="0" fontId="0" fillId="2" borderId="3" xfId="0" applyFill="1" applyBorder="1" applyAlignment="1">
      <alignment horizontal="center"/>
    </xf>
    <xf numFmtId="4" fontId="19" fillId="2" borderId="3" xfId="0" applyNumberFormat="1" applyFont="1" applyFill="1" applyBorder="1"/>
    <xf numFmtId="4" fontId="20" fillId="2" borderId="3" xfId="0" applyNumberFormat="1" applyFont="1" applyFill="1" applyBorder="1"/>
    <xf numFmtId="0" fontId="1" fillId="0" borderId="0" xfId="0" applyFont="1" applyBorder="1" applyAlignment="1">
      <alignment horizontal="left" vertical="top" wrapText="1"/>
    </xf>
    <xf numFmtId="0" fontId="11" fillId="3" borderId="1" xfId="0" quotePrefix="1" applyNumberFormat="1" applyFont="1" applyFill="1" applyBorder="1" applyAlignment="1" applyProtection="1">
      <alignment horizontal="left" vertical="center" wrapText="1"/>
    </xf>
    <xf numFmtId="0" fontId="9" fillId="3" borderId="2" xfId="0" applyNumberFormat="1" applyFont="1" applyFill="1" applyBorder="1" applyAlignment="1" applyProtection="1">
      <alignment vertical="center" wrapText="1"/>
    </xf>
    <xf numFmtId="0" fontId="16" fillId="2" borderId="0" xfId="0" applyNumberFormat="1" applyFont="1" applyFill="1" applyBorder="1" applyAlignment="1" applyProtection="1">
      <alignment horizontal="left" vertical="center" wrapText="1"/>
    </xf>
    <xf numFmtId="0" fontId="6" fillId="3" borderId="1" xfId="0" applyNumberFormat="1" applyFont="1" applyFill="1" applyBorder="1" applyAlignment="1" applyProtection="1">
      <alignment horizontal="left" vertical="center" wrapText="1"/>
    </xf>
    <xf numFmtId="0" fontId="6" fillId="3" borderId="2" xfId="0" applyNumberFormat="1" applyFont="1" applyFill="1" applyBorder="1" applyAlignment="1" applyProtection="1">
      <alignment horizontal="left" vertical="center" wrapText="1"/>
    </xf>
    <xf numFmtId="0" fontId="6" fillId="3" borderId="4" xfId="0" applyNumberFormat="1" applyFont="1" applyFill="1" applyBorder="1" applyAlignment="1" applyProtection="1">
      <alignment horizontal="left" vertical="center" wrapText="1"/>
    </xf>
    <xf numFmtId="0" fontId="6" fillId="0" borderId="1" xfId="0" quotePrefix="1" applyFont="1" applyBorder="1" applyAlignment="1">
      <alignment horizontal="center" wrapText="1"/>
    </xf>
    <xf numFmtId="0" fontId="6" fillId="0" borderId="2" xfId="0" quotePrefix="1" applyFont="1" applyBorder="1" applyAlignment="1">
      <alignment horizontal="center" wrapText="1"/>
    </xf>
    <xf numFmtId="0" fontId="6" fillId="0" borderId="4" xfId="0" quotePrefix="1" applyFont="1" applyBorder="1" applyAlignment="1">
      <alignment horizontal="center" wrapText="1"/>
    </xf>
    <xf numFmtId="0" fontId="16" fillId="0" borderId="3" xfId="0" quotePrefix="1" applyFont="1" applyBorder="1" applyAlignment="1">
      <alignment horizontal="center" wrapText="1"/>
    </xf>
    <xf numFmtId="0" fontId="16" fillId="0" borderId="1" xfId="0" quotePrefix="1" applyFont="1" applyBorder="1" applyAlignment="1">
      <alignment horizontal="center" wrapText="1"/>
    </xf>
    <xf numFmtId="0" fontId="11" fillId="0" borderId="1" xfId="0" applyNumberFormat="1" applyFont="1" applyFill="1" applyBorder="1" applyAlignment="1" applyProtection="1">
      <alignment horizontal="left" vertical="center" wrapText="1"/>
    </xf>
    <xf numFmtId="0" fontId="9" fillId="0" borderId="2" xfId="0" applyNumberFormat="1" applyFont="1" applyFill="1" applyBorder="1" applyAlignment="1" applyProtection="1">
      <alignment vertical="center" wrapText="1"/>
    </xf>
    <xf numFmtId="0" fontId="11" fillId="0" borderId="2" xfId="0" applyNumberFormat="1" applyFont="1" applyFill="1" applyBorder="1" applyAlignment="1" applyProtection="1">
      <alignment horizontal="left" vertical="center" wrapText="1"/>
    </xf>
    <xf numFmtId="0" fontId="11" fillId="0" borderId="4" xfId="0" applyNumberFormat="1" applyFont="1" applyFill="1" applyBorder="1" applyAlignment="1" applyProtection="1">
      <alignment horizontal="left" vertical="center" wrapText="1"/>
    </xf>
    <xf numFmtId="0" fontId="7" fillId="2" borderId="0" xfId="0" quotePrefix="1" applyNumberFormat="1" applyFont="1" applyFill="1" applyBorder="1" applyAlignment="1" applyProtection="1">
      <alignment horizontal="left" wrapText="1"/>
    </xf>
    <xf numFmtId="0" fontId="11" fillId="0" borderId="0" xfId="0" applyNumberFormat="1" applyFont="1" applyFill="1" applyBorder="1" applyAlignment="1" applyProtection="1">
      <alignment horizontal="left" vertical="top" wrapText="1"/>
    </xf>
    <xf numFmtId="0" fontId="17" fillId="2" borderId="5" xfId="0" applyNumberFormat="1" applyFont="1" applyFill="1" applyBorder="1" applyAlignment="1" applyProtection="1">
      <alignment horizontal="left" wrapText="1"/>
    </xf>
    <xf numFmtId="0" fontId="5" fillId="2" borderId="0" xfId="0" applyNumberFormat="1" applyFont="1" applyFill="1" applyBorder="1" applyAlignment="1" applyProtection="1">
      <alignment horizontal="center" vertical="center" wrapText="1"/>
    </xf>
    <xf numFmtId="0" fontId="11" fillId="0" borderId="1" xfId="0" quotePrefix="1" applyNumberFormat="1" applyFont="1" applyFill="1" applyBorder="1" applyAlignment="1" applyProtection="1">
      <alignment horizontal="left" vertical="center" wrapText="1"/>
    </xf>
    <xf numFmtId="0" fontId="11" fillId="0" borderId="1" xfId="0" quotePrefix="1" applyFont="1" applyBorder="1" applyAlignment="1">
      <alignment horizontal="left" vertical="center"/>
    </xf>
    <xf numFmtId="0" fontId="9" fillId="0" borderId="2" xfId="0" applyNumberFormat="1" applyFont="1" applyFill="1" applyBorder="1" applyAlignment="1" applyProtection="1">
      <alignment vertical="center"/>
    </xf>
    <xf numFmtId="0" fontId="14" fillId="0" borderId="3" xfId="0" quotePrefix="1" applyFont="1" applyBorder="1" applyAlignment="1">
      <alignment horizontal="center" wrapText="1"/>
    </xf>
    <xf numFmtId="0" fontId="14" fillId="0" borderId="1" xfId="0" quotePrefix="1" applyFont="1" applyBorder="1" applyAlignment="1">
      <alignment horizontal="center" wrapText="1"/>
    </xf>
    <xf numFmtId="0" fontId="11" fillId="3" borderId="1" xfId="0" applyNumberFormat="1" applyFont="1" applyFill="1" applyBorder="1" applyAlignment="1" applyProtection="1">
      <alignment horizontal="left" vertical="center" wrapText="1"/>
    </xf>
    <xf numFmtId="0" fontId="9" fillId="3" borderId="2" xfId="0" applyNumberFormat="1" applyFont="1" applyFill="1" applyBorder="1" applyAlignment="1" applyProtection="1">
      <alignment vertical="center"/>
    </xf>
    <xf numFmtId="0" fontId="11" fillId="0" borderId="1" xfId="0" quotePrefix="1" applyFont="1" applyFill="1" applyBorder="1" applyAlignment="1">
      <alignment horizontal="left" vertical="center"/>
    </xf>
    <xf numFmtId="0" fontId="6" fillId="3" borderId="1" xfId="0" applyNumberFormat="1" applyFont="1" applyFill="1" applyBorder="1" applyAlignment="1" applyProtection="1">
      <alignment horizontal="center" vertical="center" wrapText="1"/>
    </xf>
    <xf numFmtId="0" fontId="6" fillId="3" borderId="2" xfId="0" applyNumberFormat="1" applyFont="1" applyFill="1" applyBorder="1" applyAlignment="1" applyProtection="1">
      <alignment horizontal="center" vertical="center" wrapText="1"/>
    </xf>
    <xf numFmtId="0" fontId="6" fillId="3" borderId="4" xfId="0" applyNumberFormat="1" applyFont="1" applyFill="1" applyBorder="1" applyAlignment="1" applyProtection="1">
      <alignment horizontal="center" vertical="center" wrapText="1"/>
    </xf>
    <xf numFmtId="0" fontId="5" fillId="0" borderId="0" xfId="0" applyNumberFormat="1" applyFont="1" applyFill="1" applyBorder="1" applyAlignment="1" applyProtection="1">
      <alignment horizontal="center" vertical="center" wrapText="1"/>
    </xf>
    <xf numFmtId="0" fontId="20" fillId="2" borderId="1" xfId="0" applyFont="1" applyFill="1" applyBorder="1" applyAlignment="1">
      <alignment horizontal="center" wrapText="1"/>
    </xf>
    <xf numFmtId="0" fontId="20" fillId="2" borderId="2" xfId="0" applyFont="1" applyFill="1" applyBorder="1" applyAlignment="1">
      <alignment horizontal="center" wrapText="1"/>
    </xf>
    <xf numFmtId="0" fontId="20" fillId="2" borderId="4" xfId="0" applyFont="1" applyFill="1" applyBorder="1" applyAlignment="1">
      <alignment horizontal="center" wrapText="1"/>
    </xf>
    <xf numFmtId="0" fontId="3" fillId="2" borderId="1" xfId="0" applyNumberFormat="1" applyFont="1" applyFill="1" applyBorder="1" applyAlignment="1" applyProtection="1">
      <alignment horizontal="left" vertical="center" wrapText="1"/>
    </xf>
    <xf numFmtId="0" fontId="3" fillId="2" borderId="2" xfId="0" applyNumberFormat="1" applyFont="1" applyFill="1" applyBorder="1" applyAlignment="1" applyProtection="1">
      <alignment horizontal="left" vertical="center" wrapText="1"/>
    </xf>
    <xf numFmtId="0" fontId="3" fillId="2" borderId="4" xfId="0" applyNumberFormat="1" applyFont="1" applyFill="1" applyBorder="1" applyAlignment="1" applyProtection="1">
      <alignment horizontal="left" vertical="center" wrapText="1"/>
    </xf>
    <xf numFmtId="0" fontId="6" fillId="2" borderId="1" xfId="0" applyNumberFormat="1" applyFont="1" applyFill="1" applyBorder="1" applyAlignment="1" applyProtection="1">
      <alignment horizontal="left" vertical="center" wrapText="1"/>
    </xf>
    <xf numFmtId="0" fontId="6" fillId="2" borderId="2" xfId="0" applyNumberFormat="1" applyFont="1" applyFill="1" applyBorder="1" applyAlignment="1" applyProtection="1">
      <alignment horizontal="left" vertical="center" wrapText="1"/>
    </xf>
    <xf numFmtId="0" fontId="6" fillId="2" borderId="4" xfId="0" applyNumberFormat="1" applyFont="1" applyFill="1" applyBorder="1" applyAlignment="1" applyProtection="1">
      <alignment horizontal="left" vertical="center" wrapText="1"/>
    </xf>
    <xf numFmtId="0" fontId="3" fillId="2" borderId="1" xfId="0" applyNumberFormat="1" applyFont="1" applyFill="1" applyBorder="1" applyAlignment="1" applyProtection="1">
      <alignment horizontal="left" vertical="center"/>
    </xf>
    <xf numFmtId="0" fontId="3" fillId="2" borderId="2" xfId="0" applyNumberFormat="1" applyFont="1" applyFill="1" applyBorder="1" applyAlignment="1" applyProtection="1">
      <alignment horizontal="left" vertical="center"/>
    </xf>
    <xf numFmtId="0" fontId="3" fillId="2" borderId="4" xfId="0" applyNumberFormat="1" applyFont="1" applyFill="1" applyBorder="1" applyAlignment="1" applyProtection="1">
      <alignment horizontal="left" vertical="center"/>
    </xf>
    <xf numFmtId="0" fontId="6" fillId="4" borderId="1" xfId="0" applyNumberFormat="1" applyFont="1" applyFill="1" applyBorder="1" applyAlignment="1" applyProtection="1">
      <alignment horizontal="left" vertical="center" wrapText="1"/>
    </xf>
    <xf numFmtId="0" fontId="6" fillId="4" borderId="2" xfId="0" applyNumberFormat="1" applyFont="1" applyFill="1" applyBorder="1" applyAlignment="1" applyProtection="1">
      <alignment horizontal="left" vertical="center" wrapText="1"/>
    </xf>
    <xf numFmtId="0" fontId="6" fillId="4" borderId="4" xfId="0" applyNumberFormat="1" applyFont="1" applyFill="1" applyBorder="1" applyAlignment="1" applyProtection="1">
      <alignment horizontal="left" vertical="center" wrapText="1"/>
    </xf>
    <xf numFmtId="0" fontId="6" fillId="2" borderId="1" xfId="0" applyNumberFormat="1" applyFont="1" applyFill="1" applyBorder="1" applyAlignment="1" applyProtection="1">
      <alignment horizontal="left" vertical="center"/>
    </xf>
    <xf numFmtId="0" fontId="6" fillId="2" borderId="2" xfId="0" applyNumberFormat="1" applyFont="1" applyFill="1" applyBorder="1" applyAlignment="1" applyProtection="1">
      <alignment horizontal="left" vertical="center"/>
    </xf>
    <xf numFmtId="0" fontId="6" fillId="2" borderId="4" xfId="0" applyNumberFormat="1" applyFont="1" applyFill="1" applyBorder="1" applyAlignment="1" applyProtection="1">
      <alignment horizontal="left" vertical="center"/>
    </xf>
    <xf numFmtId="0" fontId="12" fillId="0" borderId="0" xfId="0" applyFont="1" applyAlignment="1">
      <alignment wrapText="1"/>
    </xf>
    <xf numFmtId="0" fontId="18" fillId="0" borderId="0" xfId="0" applyFont="1" applyAlignment="1">
      <alignment horizontal="center"/>
    </xf>
    <xf numFmtId="0" fontId="6" fillId="2" borderId="1" xfId="0" applyNumberFormat="1" applyFont="1" applyFill="1" applyBorder="1" applyAlignment="1" applyProtection="1">
      <alignment horizontal="center" vertical="center" wrapText="1"/>
    </xf>
    <xf numFmtId="0" fontId="6" fillId="2" borderId="2" xfId="0" applyNumberFormat="1" applyFont="1" applyFill="1" applyBorder="1" applyAlignment="1" applyProtection="1">
      <alignment horizontal="center" vertical="center" wrapText="1"/>
    </xf>
    <xf numFmtId="0" fontId="6" fillId="2" borderId="4" xfId="0" applyNumberFormat="1" applyFont="1" applyFill="1" applyBorder="1" applyAlignment="1" applyProtection="1">
      <alignment horizontal="center" vertical="center" wrapText="1"/>
    </xf>
    <xf numFmtId="0" fontId="16" fillId="2" borderId="8" xfId="0" applyNumberFormat="1" applyFont="1" applyFill="1" applyBorder="1" applyAlignment="1" applyProtection="1">
      <alignment horizontal="center" vertical="center" wrapText="1"/>
    </xf>
    <xf numFmtId="0" fontId="16" fillId="2" borderId="9" xfId="0" applyNumberFormat="1" applyFont="1" applyFill="1" applyBorder="1" applyAlignment="1" applyProtection="1">
      <alignment horizontal="center" vertical="center" wrapText="1"/>
    </xf>
    <xf numFmtId="0" fontId="16" fillId="2" borderId="7" xfId="0" applyNumberFormat="1" applyFont="1" applyFill="1" applyBorder="1" applyAlignment="1" applyProtection="1">
      <alignment horizontal="center" vertical="center" wrapText="1"/>
    </xf>
  </cellXfs>
  <cellStyles count="1">
    <cellStyle name="Normalno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Tema sustava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AP35"/>
  <sheetViews>
    <sheetView workbookViewId="0">
      <selection activeCell="B3" sqref="B3:K26"/>
    </sheetView>
  </sheetViews>
  <sheetFormatPr defaultRowHeight="15" x14ac:dyDescent="0.25"/>
  <cols>
    <col min="6" max="9" width="25.28515625" customWidth="1"/>
    <col min="10" max="11" width="15.7109375" customWidth="1"/>
  </cols>
  <sheetData>
    <row r="2" spans="2:11" ht="15.75" x14ac:dyDescent="0.25">
      <c r="B2" s="113"/>
      <c r="C2" s="113"/>
      <c r="D2" s="113"/>
      <c r="E2" s="113"/>
      <c r="F2" s="114"/>
      <c r="G2" s="113"/>
      <c r="H2" s="113"/>
      <c r="I2" s="113"/>
      <c r="J2" s="113"/>
      <c r="K2" s="113"/>
    </row>
    <row r="3" spans="2:11" ht="42" customHeight="1" x14ac:dyDescent="0.25">
      <c r="B3" s="142" t="s">
        <v>173</v>
      </c>
      <c r="C3" s="142"/>
      <c r="D3" s="142"/>
      <c r="E3" s="142"/>
      <c r="F3" s="142"/>
      <c r="G3" s="142"/>
      <c r="H3" s="142"/>
      <c r="I3" s="142"/>
      <c r="J3" s="142"/>
      <c r="K3" s="142"/>
    </row>
    <row r="4" spans="2:11" ht="15.75" customHeight="1" x14ac:dyDescent="0.25">
      <c r="B4" s="142" t="s">
        <v>9</v>
      </c>
      <c r="C4" s="142"/>
      <c r="D4" s="142"/>
      <c r="E4" s="142"/>
      <c r="F4" s="142"/>
      <c r="G4" s="142"/>
      <c r="H4" s="142"/>
      <c r="I4" s="142"/>
      <c r="J4" s="142"/>
      <c r="K4" s="142"/>
    </row>
    <row r="5" spans="2:11" ht="6.75" customHeight="1" x14ac:dyDescent="0.25">
      <c r="B5" s="126"/>
      <c r="C5" s="126"/>
      <c r="D5" s="126"/>
      <c r="E5" s="27"/>
      <c r="F5" s="27"/>
      <c r="G5" s="27"/>
      <c r="H5" s="27"/>
      <c r="I5" s="29"/>
      <c r="J5" s="29"/>
      <c r="K5" s="28"/>
    </row>
    <row r="6" spans="2:11" ht="18" customHeight="1" x14ac:dyDescent="0.25">
      <c r="B6" s="142" t="s">
        <v>32</v>
      </c>
      <c r="C6" s="142"/>
      <c r="D6" s="142"/>
      <c r="E6" s="142"/>
      <c r="F6" s="142"/>
      <c r="G6" s="142"/>
      <c r="H6" s="142"/>
      <c r="I6" s="142"/>
      <c r="J6" s="142"/>
      <c r="K6" s="142"/>
    </row>
    <row r="7" spans="2:11" ht="18" customHeight="1" x14ac:dyDescent="0.25">
      <c r="B7" s="30"/>
      <c r="C7" s="31"/>
      <c r="D7" s="31"/>
      <c r="E7" s="31"/>
      <c r="F7" s="31"/>
      <c r="G7" s="31"/>
      <c r="H7" s="31"/>
      <c r="I7" s="31"/>
      <c r="J7" s="31"/>
      <c r="K7" s="28"/>
    </row>
    <row r="8" spans="2:11" x14ac:dyDescent="0.25">
      <c r="B8" s="141" t="s">
        <v>33</v>
      </c>
      <c r="C8" s="141"/>
      <c r="D8" s="141"/>
      <c r="E8" s="141"/>
      <c r="F8" s="141"/>
      <c r="G8" s="32"/>
      <c r="H8" s="32"/>
      <c r="I8" s="32"/>
      <c r="J8" s="33"/>
      <c r="K8" s="28"/>
    </row>
    <row r="9" spans="2:11" ht="27.75" customHeight="1" x14ac:dyDescent="0.25">
      <c r="B9" s="130" t="s">
        <v>113</v>
      </c>
      <c r="C9" s="131"/>
      <c r="D9" s="131"/>
      <c r="E9" s="131"/>
      <c r="F9" s="132"/>
      <c r="G9" s="18" t="s">
        <v>41</v>
      </c>
      <c r="H9" s="1" t="s">
        <v>174</v>
      </c>
      <c r="I9" s="18" t="s">
        <v>175</v>
      </c>
      <c r="J9" s="1" t="s">
        <v>11</v>
      </c>
      <c r="K9" s="1" t="s">
        <v>24</v>
      </c>
    </row>
    <row r="10" spans="2:11" s="21" customFormat="1" ht="15.95" customHeight="1" x14ac:dyDescent="0.2">
      <c r="B10" s="146">
        <v>1</v>
      </c>
      <c r="C10" s="146"/>
      <c r="D10" s="146"/>
      <c r="E10" s="146"/>
      <c r="F10" s="147"/>
      <c r="G10" s="20">
        <v>2</v>
      </c>
      <c r="H10" s="19">
        <v>3</v>
      </c>
      <c r="I10" s="19">
        <v>4</v>
      </c>
      <c r="J10" s="102" t="s">
        <v>168</v>
      </c>
      <c r="K10" s="102" t="s">
        <v>169</v>
      </c>
    </row>
    <row r="11" spans="2:11" x14ac:dyDescent="0.25">
      <c r="B11" s="148" t="s">
        <v>0</v>
      </c>
      <c r="C11" s="125"/>
      <c r="D11" s="125"/>
      <c r="E11" s="125"/>
      <c r="F11" s="149"/>
      <c r="G11" s="42">
        <f>G12+G13</f>
        <v>1209627.06</v>
      </c>
      <c r="H11" s="42">
        <f>H12</f>
        <v>1489359.59</v>
      </c>
      <c r="I11" s="42">
        <f>I12</f>
        <v>1480287.84</v>
      </c>
      <c r="J11" s="42">
        <f>I11/G11*100</f>
        <v>122.37555598334582</v>
      </c>
      <c r="K11" s="42">
        <f>I11/H11*100</f>
        <v>99.390895921917689</v>
      </c>
    </row>
    <row r="12" spans="2:11" x14ac:dyDescent="0.25">
      <c r="B12" s="135" t="s">
        <v>25</v>
      </c>
      <c r="C12" s="136"/>
      <c r="D12" s="136"/>
      <c r="E12" s="136"/>
      <c r="F12" s="145"/>
      <c r="G12" s="43">
        <v>1209627.06</v>
      </c>
      <c r="H12" s="43">
        <v>1489359.59</v>
      </c>
      <c r="I12" s="43">
        <v>1480287.84</v>
      </c>
      <c r="J12" s="47">
        <f>I12/G12*100</f>
        <v>122.37555598334582</v>
      </c>
      <c r="K12" s="47">
        <f>I12/H12*100</f>
        <v>99.390895921917689</v>
      </c>
    </row>
    <row r="13" spans="2:11" x14ac:dyDescent="0.25">
      <c r="B13" s="150" t="s">
        <v>30</v>
      </c>
      <c r="C13" s="145"/>
      <c r="D13" s="145"/>
      <c r="E13" s="145"/>
      <c r="F13" s="145"/>
      <c r="G13" s="43"/>
      <c r="H13" s="43"/>
      <c r="I13" s="43"/>
      <c r="J13" s="43"/>
      <c r="K13" s="43"/>
    </row>
    <row r="14" spans="2:11" x14ac:dyDescent="0.25">
      <c r="B14" s="14" t="s">
        <v>1</v>
      </c>
      <c r="C14" s="23"/>
      <c r="D14" s="23"/>
      <c r="E14" s="23"/>
      <c r="F14" s="23"/>
      <c r="G14" s="42">
        <f>G15+G16</f>
        <v>1214387.6500000001</v>
      </c>
      <c r="H14" s="42">
        <f>H16+H15</f>
        <v>1488915.79</v>
      </c>
      <c r="I14" s="42">
        <f>I15+I16</f>
        <v>1465357.15</v>
      </c>
      <c r="J14" s="47">
        <f>I14/G14*100</f>
        <v>120.66634159199492</v>
      </c>
      <c r="K14" s="47">
        <f>I14/H14*100</f>
        <v>98.417731871860923</v>
      </c>
    </row>
    <row r="15" spans="2:11" x14ac:dyDescent="0.25">
      <c r="B15" s="143" t="s">
        <v>26</v>
      </c>
      <c r="C15" s="136"/>
      <c r="D15" s="136"/>
      <c r="E15" s="136"/>
      <c r="F15" s="136"/>
      <c r="G15" s="43">
        <v>1201760.0900000001</v>
      </c>
      <c r="H15" s="43">
        <f>1488915.79-11135.2</f>
        <v>1477780.59</v>
      </c>
      <c r="I15" s="43">
        <f>1465357.15-1165.79</f>
        <v>1464191.3599999999</v>
      </c>
      <c r="J15" s="47">
        <f>I15/G15*100</f>
        <v>121.83724290594471</v>
      </c>
      <c r="K15" s="47">
        <f>I15/H15*100</f>
        <v>99.080429795061789</v>
      </c>
    </row>
    <row r="16" spans="2:11" x14ac:dyDescent="0.25">
      <c r="B16" s="144" t="s">
        <v>27</v>
      </c>
      <c r="C16" s="145"/>
      <c r="D16" s="145"/>
      <c r="E16" s="145"/>
      <c r="F16" s="145"/>
      <c r="G16" s="44">
        <v>12627.56</v>
      </c>
      <c r="H16" s="44">
        <f>1135.2+10000</f>
        <v>11135.2</v>
      </c>
      <c r="I16" s="44">
        <v>1165.79</v>
      </c>
      <c r="J16" s="47">
        <f>I16/G16*100</f>
        <v>9.2321081824200402</v>
      </c>
      <c r="K16" s="47">
        <f>I16/H16*100</f>
        <v>10.469412314103025</v>
      </c>
    </row>
    <row r="17" spans="1:42" x14ac:dyDescent="0.25">
      <c r="B17" s="124" t="s">
        <v>34</v>
      </c>
      <c r="C17" s="125"/>
      <c r="D17" s="125"/>
      <c r="E17" s="125"/>
      <c r="F17" s="125"/>
      <c r="G17" s="42">
        <f>G11-G14</f>
        <v>-4760.5900000000838</v>
      </c>
      <c r="H17" s="42">
        <f>H11-H14</f>
        <v>443.80000000004657</v>
      </c>
      <c r="I17" s="45">
        <f>I11-I14</f>
        <v>14930.690000000177</v>
      </c>
      <c r="J17" s="42"/>
      <c r="K17" s="45"/>
    </row>
    <row r="18" spans="1:42" ht="18" x14ac:dyDescent="0.25">
      <c r="B18" s="27"/>
      <c r="C18" s="34"/>
      <c r="D18" s="34"/>
      <c r="E18" s="34"/>
      <c r="F18" s="34"/>
      <c r="G18" s="34"/>
      <c r="H18" s="34"/>
      <c r="I18" s="35"/>
      <c r="J18" s="35"/>
      <c r="K18" s="35"/>
    </row>
    <row r="19" spans="1:42" ht="18" customHeight="1" x14ac:dyDescent="0.25">
      <c r="B19" s="141" t="s">
        <v>35</v>
      </c>
      <c r="C19" s="141"/>
      <c r="D19" s="141"/>
      <c r="E19" s="141"/>
      <c r="F19" s="141"/>
      <c r="G19" s="34"/>
      <c r="H19" s="34"/>
      <c r="I19" s="35"/>
      <c r="J19" s="35"/>
      <c r="K19" s="35"/>
    </row>
    <row r="20" spans="1:42" ht="27.75" customHeight="1" x14ac:dyDescent="0.25">
      <c r="B20" s="130" t="s">
        <v>113</v>
      </c>
      <c r="C20" s="131"/>
      <c r="D20" s="131"/>
      <c r="E20" s="131"/>
      <c r="F20" s="132"/>
      <c r="G20" s="18" t="s">
        <v>40</v>
      </c>
      <c r="H20" s="1" t="s">
        <v>174</v>
      </c>
      <c r="I20" s="18" t="s">
        <v>176</v>
      </c>
      <c r="J20" s="1" t="s">
        <v>11</v>
      </c>
      <c r="K20" s="1" t="s">
        <v>24</v>
      </c>
    </row>
    <row r="21" spans="1:42" s="21" customFormat="1" ht="15.95" customHeight="1" x14ac:dyDescent="0.25">
      <c r="B21" s="133">
        <v>1</v>
      </c>
      <c r="C21" s="133"/>
      <c r="D21" s="133"/>
      <c r="E21" s="133"/>
      <c r="F21" s="134"/>
      <c r="G21" s="110">
        <v>2</v>
      </c>
      <c r="H21" s="103">
        <v>3</v>
      </c>
      <c r="I21" s="103">
        <v>4</v>
      </c>
      <c r="J21" s="102" t="s">
        <v>168</v>
      </c>
      <c r="K21" s="102" t="s">
        <v>169</v>
      </c>
      <c r="L21"/>
      <c r="M21"/>
      <c r="N21"/>
      <c r="O21"/>
      <c r="P21"/>
      <c r="Q21"/>
      <c r="R21"/>
      <c r="S21"/>
      <c r="T21"/>
      <c r="U21"/>
      <c r="V21"/>
      <c r="W21"/>
      <c r="X21"/>
      <c r="Y21"/>
      <c r="Z21"/>
      <c r="AA21"/>
      <c r="AB21"/>
      <c r="AC21"/>
      <c r="AD21"/>
      <c r="AE21"/>
      <c r="AF21"/>
      <c r="AG21"/>
      <c r="AH21"/>
      <c r="AI21"/>
      <c r="AJ21"/>
      <c r="AK21"/>
      <c r="AL21"/>
      <c r="AM21"/>
      <c r="AN21"/>
      <c r="AO21"/>
      <c r="AP21"/>
    </row>
    <row r="22" spans="1:42" ht="15.75" customHeight="1" x14ac:dyDescent="0.25">
      <c r="A22" s="21"/>
      <c r="B22" s="135" t="s">
        <v>28</v>
      </c>
      <c r="C22" s="137"/>
      <c r="D22" s="137"/>
      <c r="E22" s="137"/>
      <c r="F22" s="138"/>
      <c r="G22" s="44"/>
      <c r="H22" s="44"/>
      <c r="I22" s="44"/>
      <c r="J22" s="44"/>
      <c r="K22" s="44"/>
    </row>
    <row r="23" spans="1:42" x14ac:dyDescent="0.25">
      <c r="A23" s="21"/>
      <c r="B23" s="135" t="s">
        <v>29</v>
      </c>
      <c r="C23" s="136"/>
      <c r="D23" s="136"/>
      <c r="E23" s="136"/>
      <c r="F23" s="136"/>
      <c r="G23" s="44"/>
      <c r="H23" s="44"/>
      <c r="I23" s="44"/>
      <c r="J23" s="44"/>
      <c r="K23" s="44"/>
    </row>
    <row r="24" spans="1:42" s="24" customFormat="1" ht="15" customHeight="1" x14ac:dyDescent="0.25">
      <c r="A24" s="21"/>
      <c r="B24" s="127" t="s">
        <v>31</v>
      </c>
      <c r="C24" s="128"/>
      <c r="D24" s="128"/>
      <c r="E24" s="128"/>
      <c r="F24" s="129"/>
      <c r="G24" s="42"/>
      <c r="H24" s="42"/>
      <c r="I24" s="42"/>
      <c r="J24" s="42"/>
      <c r="K24" s="42"/>
      <c r="L24"/>
      <c r="M24"/>
      <c r="N24"/>
      <c r="O24"/>
      <c r="P24"/>
      <c r="Q24"/>
      <c r="R24"/>
      <c r="S24"/>
      <c r="T24"/>
      <c r="U24"/>
      <c r="V24"/>
      <c r="W24"/>
      <c r="X24"/>
      <c r="Y24"/>
      <c r="Z24"/>
      <c r="AA24"/>
      <c r="AB24"/>
      <c r="AC24"/>
      <c r="AD24"/>
      <c r="AE24"/>
      <c r="AF24"/>
      <c r="AG24"/>
      <c r="AH24"/>
      <c r="AI24"/>
      <c r="AJ24"/>
      <c r="AK24"/>
      <c r="AL24"/>
      <c r="AM24"/>
      <c r="AN24"/>
      <c r="AO24"/>
      <c r="AP24"/>
    </row>
    <row r="25" spans="1:42" s="24" customFormat="1" ht="15" customHeight="1" x14ac:dyDescent="0.25">
      <c r="A25" s="21"/>
      <c r="B25" s="127" t="s">
        <v>36</v>
      </c>
      <c r="C25" s="128"/>
      <c r="D25" s="128"/>
      <c r="E25" s="128"/>
      <c r="F25" s="129"/>
      <c r="G25" s="42"/>
      <c r="H25" s="42"/>
      <c r="I25" s="42"/>
      <c r="J25" s="42"/>
      <c r="K25" s="42"/>
      <c r="L25"/>
      <c r="M25"/>
      <c r="N25"/>
      <c r="O25"/>
      <c r="P25"/>
      <c r="Q25"/>
      <c r="R25"/>
      <c r="S25"/>
      <c r="T25"/>
      <c r="U25"/>
      <c r="V25"/>
      <c r="W25"/>
      <c r="X25"/>
      <c r="Y25"/>
      <c r="Z25"/>
      <c r="AA25"/>
      <c r="AB25"/>
      <c r="AC25"/>
      <c r="AD25"/>
      <c r="AE25"/>
      <c r="AF25"/>
      <c r="AG25"/>
      <c r="AH25"/>
      <c r="AI25"/>
      <c r="AJ25"/>
      <c r="AK25"/>
      <c r="AL25"/>
      <c r="AM25"/>
      <c r="AN25"/>
      <c r="AO25"/>
      <c r="AP25"/>
    </row>
    <row r="26" spans="1:42" x14ac:dyDescent="0.25">
      <c r="A26" s="21"/>
      <c r="B26" s="124" t="s">
        <v>37</v>
      </c>
      <c r="C26" s="125"/>
      <c r="D26" s="125"/>
      <c r="E26" s="125"/>
      <c r="F26" s="125"/>
      <c r="G26" s="42"/>
      <c r="H26" s="42"/>
      <c r="I26" s="42"/>
      <c r="J26" s="42"/>
      <c r="K26" s="42"/>
    </row>
    <row r="27" spans="1:42" ht="15.75" x14ac:dyDescent="0.25">
      <c r="B27" s="36"/>
      <c r="C27" s="37"/>
      <c r="D27" s="37"/>
      <c r="E27" s="37"/>
      <c r="F27" s="37"/>
      <c r="G27" s="38"/>
      <c r="H27" s="38"/>
      <c r="I27" s="38"/>
      <c r="J27" s="38"/>
      <c r="K27" s="28"/>
    </row>
    <row r="28" spans="1:42" ht="15.75" x14ac:dyDescent="0.25">
      <c r="B28" s="139"/>
      <c r="C28" s="139"/>
      <c r="D28" s="139"/>
      <c r="E28" s="139"/>
      <c r="F28" s="139"/>
      <c r="G28" s="139"/>
      <c r="H28" s="139"/>
      <c r="I28" s="139"/>
      <c r="J28" s="139"/>
      <c r="K28" s="139"/>
    </row>
    <row r="29" spans="1:42" ht="15.75" x14ac:dyDescent="0.25">
      <c r="B29" s="10"/>
      <c r="C29" s="11"/>
      <c r="D29" s="11"/>
      <c r="E29" s="11"/>
      <c r="F29" s="11"/>
      <c r="G29" s="12"/>
      <c r="H29" s="12"/>
      <c r="I29" s="12"/>
      <c r="J29" s="12"/>
    </row>
    <row r="30" spans="1:42" ht="15" customHeight="1" x14ac:dyDescent="0.25">
      <c r="B30" s="140"/>
      <c r="C30" s="140"/>
      <c r="D30" s="140"/>
      <c r="E30" s="140"/>
      <c r="F30" s="140"/>
      <c r="G30" s="140"/>
      <c r="H30" s="140"/>
      <c r="I30" s="140"/>
      <c r="J30" s="140"/>
      <c r="K30" s="140"/>
    </row>
    <row r="31" spans="1:42" x14ac:dyDescent="0.25">
      <c r="B31" s="140"/>
      <c r="C31" s="140"/>
      <c r="D31" s="140"/>
      <c r="E31" s="140"/>
      <c r="F31" s="140"/>
      <c r="G31" s="140"/>
      <c r="H31" s="140"/>
      <c r="I31" s="140"/>
      <c r="J31" s="140"/>
      <c r="K31" s="140"/>
    </row>
    <row r="32" spans="1:42" ht="15" customHeight="1" x14ac:dyDescent="0.25">
      <c r="B32" s="140"/>
      <c r="C32" s="140"/>
      <c r="D32" s="140"/>
      <c r="E32" s="140"/>
      <c r="F32" s="140"/>
      <c r="G32" s="140"/>
      <c r="H32" s="140"/>
      <c r="I32" s="140"/>
      <c r="J32" s="140"/>
      <c r="K32" s="140"/>
    </row>
    <row r="33" spans="2:11" ht="36.75" customHeight="1" x14ac:dyDescent="0.25">
      <c r="B33" s="140"/>
      <c r="C33" s="140"/>
      <c r="D33" s="140"/>
      <c r="E33" s="140"/>
      <c r="F33" s="140"/>
      <c r="G33" s="140"/>
      <c r="H33" s="140"/>
      <c r="I33" s="140"/>
      <c r="J33" s="140"/>
      <c r="K33" s="140"/>
    </row>
    <row r="34" spans="2:11" ht="15" customHeight="1" x14ac:dyDescent="0.25">
      <c r="B34" s="123"/>
      <c r="C34" s="123"/>
      <c r="D34" s="123"/>
      <c r="E34" s="123"/>
      <c r="F34" s="123"/>
      <c r="G34" s="123"/>
      <c r="H34" s="123"/>
      <c r="I34" s="123"/>
      <c r="J34" s="123"/>
      <c r="K34" s="123"/>
    </row>
    <row r="35" spans="2:11" x14ac:dyDescent="0.25">
      <c r="B35" s="123"/>
      <c r="C35" s="123"/>
      <c r="D35" s="123"/>
      <c r="E35" s="123"/>
      <c r="F35" s="123"/>
      <c r="G35" s="123"/>
      <c r="H35" s="123"/>
      <c r="I35" s="123"/>
      <c r="J35" s="123"/>
      <c r="K35" s="123"/>
    </row>
  </sheetData>
  <mergeCells count="26">
    <mergeCell ref="B3:K3"/>
    <mergeCell ref="B4:K4"/>
    <mergeCell ref="B6:K6"/>
    <mergeCell ref="B15:F15"/>
    <mergeCell ref="B16:F16"/>
    <mergeCell ref="B10:F10"/>
    <mergeCell ref="B11:F11"/>
    <mergeCell ref="B12:F12"/>
    <mergeCell ref="B8:F8"/>
    <mergeCell ref="B9:F9"/>
    <mergeCell ref="B13:F13"/>
    <mergeCell ref="B34:K35"/>
    <mergeCell ref="B17:F17"/>
    <mergeCell ref="B26:F26"/>
    <mergeCell ref="B5:D5"/>
    <mergeCell ref="B25:F25"/>
    <mergeCell ref="B20:F20"/>
    <mergeCell ref="B21:F21"/>
    <mergeCell ref="B23:F23"/>
    <mergeCell ref="B24:F24"/>
    <mergeCell ref="B22:F22"/>
    <mergeCell ref="B28:K28"/>
    <mergeCell ref="B31:K31"/>
    <mergeCell ref="B30:K30"/>
    <mergeCell ref="B32:K33"/>
    <mergeCell ref="B19:F19"/>
  </mergeCells>
  <pageMargins left="0.7" right="0.7" top="0.75" bottom="0.75" header="0.3" footer="0.3"/>
  <pageSetup paperSize="9" scale="73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M263"/>
  <sheetViews>
    <sheetView workbookViewId="0">
      <selection activeCell="B3" sqref="B3:K32"/>
    </sheetView>
  </sheetViews>
  <sheetFormatPr defaultRowHeight="15" x14ac:dyDescent="0.25"/>
  <cols>
    <col min="2" max="2" width="7.42578125" bestFit="1" customWidth="1"/>
    <col min="3" max="3" width="8.42578125" bestFit="1" customWidth="1"/>
    <col min="4" max="4" width="5.42578125" bestFit="1" customWidth="1"/>
    <col min="5" max="5" width="5.42578125" customWidth="1"/>
    <col min="6" max="6" width="46.5703125" customWidth="1"/>
    <col min="7" max="9" width="25.28515625" customWidth="1"/>
    <col min="10" max="11" width="15.7109375" customWidth="1"/>
  </cols>
  <sheetData>
    <row r="1" spans="2:11" ht="18" customHeight="1" x14ac:dyDescent="0.25">
      <c r="B1" s="13"/>
      <c r="C1" s="13"/>
      <c r="D1" s="13"/>
      <c r="E1" s="13"/>
      <c r="F1" s="114"/>
      <c r="G1" s="113"/>
      <c r="H1" s="113"/>
      <c r="I1" s="113"/>
      <c r="J1" s="13"/>
    </row>
    <row r="2" spans="2:11" ht="15.75" customHeight="1" x14ac:dyDescent="0.25">
      <c r="B2" s="154" t="s">
        <v>9</v>
      </c>
      <c r="C2" s="154"/>
      <c r="D2" s="154"/>
      <c r="E2" s="154"/>
      <c r="F2" s="154"/>
      <c r="G2" s="154"/>
      <c r="H2" s="154"/>
      <c r="I2" s="154"/>
      <c r="J2" s="154"/>
      <c r="K2" s="154"/>
    </row>
    <row r="3" spans="2:11" ht="18" x14ac:dyDescent="0.25">
      <c r="B3" s="2"/>
      <c r="C3" s="2"/>
      <c r="D3" s="2"/>
      <c r="E3" s="13"/>
      <c r="F3" s="2"/>
      <c r="G3" s="2"/>
      <c r="H3" s="2"/>
      <c r="I3" s="3"/>
      <c r="J3" s="3"/>
    </row>
    <row r="4" spans="2:11" ht="18" customHeight="1" x14ac:dyDescent="0.25">
      <c r="B4" s="154" t="s">
        <v>38</v>
      </c>
      <c r="C4" s="154"/>
      <c r="D4" s="154"/>
      <c r="E4" s="154"/>
      <c r="F4" s="154"/>
      <c r="G4" s="154"/>
      <c r="H4" s="154"/>
      <c r="I4" s="154"/>
      <c r="J4" s="154"/>
      <c r="K4" s="154"/>
    </row>
    <row r="5" spans="2:11" ht="18" x14ac:dyDescent="0.25">
      <c r="B5" s="2"/>
      <c r="C5" s="2"/>
      <c r="D5" s="2"/>
      <c r="E5" s="13"/>
      <c r="F5" s="2"/>
      <c r="G5" s="2"/>
      <c r="H5" s="2"/>
      <c r="I5" s="3"/>
      <c r="J5" s="3"/>
    </row>
    <row r="6" spans="2:11" ht="15.75" customHeight="1" x14ac:dyDescent="0.25">
      <c r="B6" s="154" t="s">
        <v>12</v>
      </c>
      <c r="C6" s="154"/>
      <c r="D6" s="154"/>
      <c r="E6" s="154"/>
      <c r="F6" s="154"/>
      <c r="G6" s="154"/>
      <c r="H6" s="154"/>
      <c r="I6" s="154"/>
      <c r="J6" s="154"/>
      <c r="K6" s="154"/>
    </row>
    <row r="7" spans="2:11" ht="18" x14ac:dyDescent="0.25">
      <c r="B7" s="2"/>
      <c r="C7" s="2"/>
      <c r="D7" s="2"/>
      <c r="E7" s="13"/>
      <c r="F7" s="2"/>
      <c r="G7" s="2"/>
      <c r="H7" s="2"/>
      <c r="I7" s="3"/>
      <c r="J7" s="3"/>
    </row>
    <row r="8" spans="2:11" ht="25.5" customHeight="1" x14ac:dyDescent="0.25">
      <c r="B8" s="151" t="s">
        <v>113</v>
      </c>
      <c r="C8" s="152"/>
      <c r="D8" s="152"/>
      <c r="E8" s="152"/>
      <c r="F8" s="153"/>
      <c r="G8" s="25" t="s">
        <v>40</v>
      </c>
      <c r="H8" s="25" t="s">
        <v>174</v>
      </c>
      <c r="I8" s="25" t="s">
        <v>175</v>
      </c>
      <c r="J8" s="25" t="s">
        <v>11</v>
      </c>
      <c r="K8" s="25" t="s">
        <v>24</v>
      </c>
    </row>
    <row r="9" spans="2:11" ht="16.5" customHeight="1" x14ac:dyDescent="0.25">
      <c r="B9" s="151">
        <v>1</v>
      </c>
      <c r="C9" s="152"/>
      <c r="D9" s="152"/>
      <c r="E9" s="152"/>
      <c r="F9" s="153"/>
      <c r="G9" s="25">
        <v>2</v>
      </c>
      <c r="H9" s="25">
        <v>3</v>
      </c>
      <c r="I9" s="25">
        <v>4</v>
      </c>
      <c r="J9" s="100" t="s">
        <v>168</v>
      </c>
      <c r="K9" s="100" t="s">
        <v>169</v>
      </c>
    </row>
    <row r="10" spans="2:11" ht="15.75" customHeight="1" x14ac:dyDescent="0.25">
      <c r="B10" s="4">
        <v>6</v>
      </c>
      <c r="C10" s="4"/>
      <c r="D10" s="4"/>
      <c r="E10" s="4"/>
      <c r="F10" s="4" t="s">
        <v>2</v>
      </c>
      <c r="G10" s="47">
        <f>G11+G18+G21+G27+G15</f>
        <v>1209627.0599999998</v>
      </c>
      <c r="H10" s="47">
        <f>H11+H15+H18+H21+H27+H24</f>
        <v>1489359.5899999999</v>
      </c>
      <c r="I10" s="64">
        <f>I11+I15+I18+I21+I27</f>
        <v>1480287.8399999999</v>
      </c>
      <c r="J10" s="64">
        <f>I10/G10*100</f>
        <v>122.37555598334582</v>
      </c>
      <c r="K10" s="64">
        <f>I10/H10*100</f>
        <v>99.390895921917689</v>
      </c>
    </row>
    <row r="11" spans="2:11" ht="25.5" x14ac:dyDescent="0.25">
      <c r="B11" s="4"/>
      <c r="C11" s="9">
        <v>63</v>
      </c>
      <c r="D11" s="9"/>
      <c r="E11" s="9"/>
      <c r="F11" s="9" t="s">
        <v>13</v>
      </c>
      <c r="G11" s="40">
        <f>G12</f>
        <v>1083285.1099999999</v>
      </c>
      <c r="H11" s="41">
        <v>1356653.43</v>
      </c>
      <c r="I11" s="40">
        <f>I12</f>
        <v>1346859.51</v>
      </c>
      <c r="J11" s="40">
        <f>I11/G11*100</f>
        <v>124.33102768300768</v>
      </c>
      <c r="K11" s="40">
        <f>I11/H11*100</f>
        <v>99.278082391314939</v>
      </c>
    </row>
    <row r="12" spans="2:11" x14ac:dyDescent="0.25">
      <c r="B12" s="4"/>
      <c r="C12" s="9"/>
      <c r="D12" s="9">
        <v>636</v>
      </c>
      <c r="E12" s="9"/>
      <c r="F12" s="9" t="s">
        <v>46</v>
      </c>
      <c r="G12" s="40">
        <f>G13+G14</f>
        <v>1083285.1099999999</v>
      </c>
      <c r="H12" s="41"/>
      <c r="I12" s="40">
        <f>I13+I14</f>
        <v>1346859.51</v>
      </c>
      <c r="J12" s="40">
        <f>I12/G12*100</f>
        <v>124.33102768300768</v>
      </c>
      <c r="K12" s="40"/>
    </row>
    <row r="13" spans="2:11" x14ac:dyDescent="0.25">
      <c r="B13" s="5"/>
      <c r="C13" s="5"/>
      <c r="D13" s="5"/>
      <c r="E13" s="5">
        <v>6361</v>
      </c>
      <c r="F13" s="5" t="s">
        <v>44</v>
      </c>
      <c r="G13" s="40">
        <v>1082474.48</v>
      </c>
      <c r="H13" s="41"/>
      <c r="I13" s="40">
        <f>1342461.43+3598.59</f>
        <v>1346060.02</v>
      </c>
      <c r="J13" s="40">
        <f>I13/G13*100</f>
        <v>124.35027752340176</v>
      </c>
      <c r="K13" s="40"/>
    </row>
    <row r="14" spans="2:11" x14ac:dyDescent="0.25">
      <c r="B14" s="5"/>
      <c r="C14" s="5"/>
      <c r="D14" s="6"/>
      <c r="E14" s="5">
        <v>6362</v>
      </c>
      <c r="F14" s="5" t="s">
        <v>43</v>
      </c>
      <c r="G14" s="40">
        <v>810.63</v>
      </c>
      <c r="H14" s="41"/>
      <c r="I14" s="40">
        <v>799.49</v>
      </c>
      <c r="J14" s="40">
        <f>I14/G14*100</f>
        <v>98.625760211193764</v>
      </c>
      <c r="K14" s="40"/>
    </row>
    <row r="15" spans="2:11" x14ac:dyDescent="0.25">
      <c r="B15" s="5"/>
      <c r="C15" s="5">
        <v>64</v>
      </c>
      <c r="D15" s="6"/>
      <c r="E15" s="5"/>
      <c r="F15" s="5" t="s">
        <v>94</v>
      </c>
      <c r="G15" s="41"/>
      <c r="H15" s="41">
        <v>1</v>
      </c>
      <c r="I15" s="40">
        <f>I16</f>
        <v>0.03</v>
      </c>
      <c r="J15" s="40"/>
      <c r="K15" s="40">
        <f>I15/H15*100</f>
        <v>3</v>
      </c>
    </row>
    <row r="16" spans="2:11" x14ac:dyDescent="0.25">
      <c r="B16" s="5"/>
      <c r="C16" s="5"/>
      <c r="D16" s="5">
        <v>641</v>
      </c>
      <c r="E16" s="5"/>
      <c r="F16" s="5" t="s">
        <v>95</v>
      </c>
      <c r="G16" s="41"/>
      <c r="H16" s="41"/>
      <c r="I16" s="40">
        <f>I17</f>
        <v>0.03</v>
      </c>
      <c r="J16" s="40"/>
      <c r="K16" s="40"/>
    </row>
    <row r="17" spans="2:11" x14ac:dyDescent="0.25">
      <c r="B17" s="5"/>
      <c r="C17" s="5"/>
      <c r="D17" s="6"/>
      <c r="E17" s="5">
        <v>6413</v>
      </c>
      <c r="F17" s="5" t="s">
        <v>96</v>
      </c>
      <c r="G17" s="41"/>
      <c r="H17" s="41"/>
      <c r="I17" s="40">
        <v>0.03</v>
      </c>
      <c r="J17" s="40"/>
      <c r="K17" s="40"/>
    </row>
    <row r="18" spans="2:11" ht="25.5" x14ac:dyDescent="0.25">
      <c r="B18" s="5"/>
      <c r="C18" s="5">
        <v>65</v>
      </c>
      <c r="D18" s="6"/>
      <c r="E18" s="5"/>
      <c r="F18" s="22" t="s">
        <v>45</v>
      </c>
      <c r="G18" s="40">
        <f>G19</f>
        <v>10755.5</v>
      </c>
      <c r="H18" s="41">
        <v>20495.669999999998</v>
      </c>
      <c r="I18" s="40">
        <f>I19</f>
        <v>20678.669999999998</v>
      </c>
      <c r="J18" s="40">
        <f t="shared" ref="J18:J29" si="0">I18/G18*100</f>
        <v>192.26135465575751</v>
      </c>
      <c r="K18" s="40">
        <f>I18/H18*100</f>
        <v>100.89287151871591</v>
      </c>
    </row>
    <row r="19" spans="2:11" x14ac:dyDescent="0.25">
      <c r="B19" s="5"/>
      <c r="C19" s="5"/>
      <c r="D19" s="6"/>
      <c r="E19" s="5">
        <v>652</v>
      </c>
      <c r="F19" s="22" t="s">
        <v>47</v>
      </c>
      <c r="G19" s="40">
        <f>G20</f>
        <v>10755.5</v>
      </c>
      <c r="H19" s="41"/>
      <c r="I19" s="40">
        <f>I20</f>
        <v>20678.669999999998</v>
      </c>
      <c r="J19" s="40">
        <f t="shared" si="0"/>
        <v>192.26135465575751</v>
      </c>
      <c r="K19" s="40"/>
    </row>
    <row r="20" spans="2:11" x14ac:dyDescent="0.25">
      <c r="B20" s="5"/>
      <c r="C20" s="5"/>
      <c r="D20" s="6"/>
      <c r="E20" s="5">
        <v>6526</v>
      </c>
      <c r="F20" s="22" t="s">
        <v>48</v>
      </c>
      <c r="G20" s="40">
        <v>10755.5</v>
      </c>
      <c r="H20" s="41"/>
      <c r="I20" s="40">
        <v>20678.669999999998</v>
      </c>
      <c r="J20" s="40">
        <f t="shared" si="0"/>
        <v>192.26135465575751</v>
      </c>
      <c r="K20" s="40"/>
    </row>
    <row r="21" spans="2:11" ht="25.5" x14ac:dyDescent="0.25">
      <c r="B21" s="5"/>
      <c r="C21" s="5">
        <v>66</v>
      </c>
      <c r="D21" s="6"/>
      <c r="E21" s="6"/>
      <c r="F21" s="9" t="s">
        <v>14</v>
      </c>
      <c r="G21" s="40">
        <f>G22</f>
        <v>90.78</v>
      </c>
      <c r="H21" s="41">
        <f>30.26+2005.2</f>
        <v>2035.46</v>
      </c>
      <c r="I21" s="40">
        <f>I22+I24</f>
        <v>2176.9700000000003</v>
      </c>
      <c r="J21" s="40">
        <f t="shared" si="0"/>
        <v>2398.0722626129104</v>
      </c>
      <c r="K21" s="40">
        <f>I21/H21*100</f>
        <v>106.9522368408124</v>
      </c>
    </row>
    <row r="22" spans="2:11" x14ac:dyDescent="0.25">
      <c r="B22" s="5"/>
      <c r="C22" s="17"/>
      <c r="D22" s="6">
        <v>661</v>
      </c>
      <c r="E22" s="6"/>
      <c r="F22" s="9" t="s">
        <v>15</v>
      </c>
      <c r="G22" s="40">
        <f>G23</f>
        <v>90.78</v>
      </c>
      <c r="H22" s="41"/>
      <c r="I22" s="40">
        <f>I23</f>
        <v>30.26</v>
      </c>
      <c r="J22" s="40">
        <f t="shared" si="0"/>
        <v>33.333333333333336</v>
      </c>
      <c r="K22" s="40"/>
    </row>
    <row r="23" spans="2:11" x14ac:dyDescent="0.25">
      <c r="B23" s="5"/>
      <c r="C23" s="17"/>
      <c r="D23" s="6"/>
      <c r="E23" s="5">
        <v>6615</v>
      </c>
      <c r="F23" s="9" t="s">
        <v>49</v>
      </c>
      <c r="G23" s="40">
        <v>90.78</v>
      </c>
      <c r="H23" s="41"/>
      <c r="I23" s="40">
        <v>30.26</v>
      </c>
      <c r="J23" s="40">
        <f t="shared" si="0"/>
        <v>33.333333333333336</v>
      </c>
      <c r="K23" s="40"/>
    </row>
    <row r="24" spans="2:11" x14ac:dyDescent="0.25">
      <c r="B24" s="5"/>
      <c r="C24" s="17"/>
      <c r="D24" s="6">
        <v>663</v>
      </c>
      <c r="E24" s="5"/>
      <c r="F24" s="9"/>
      <c r="G24" s="40"/>
      <c r="H24" s="41"/>
      <c r="I24" s="40">
        <f>I25+I26</f>
        <v>2146.71</v>
      </c>
      <c r="J24" s="40"/>
      <c r="K24" s="40"/>
    </row>
    <row r="25" spans="2:11" x14ac:dyDescent="0.25">
      <c r="B25" s="5"/>
      <c r="C25" s="17"/>
      <c r="D25" s="6"/>
      <c r="E25" s="5">
        <v>6631</v>
      </c>
      <c r="F25" s="9" t="s">
        <v>193</v>
      </c>
      <c r="G25" s="40"/>
      <c r="H25" s="41"/>
      <c r="I25" s="40">
        <v>1920</v>
      </c>
      <c r="J25" s="40"/>
      <c r="K25" s="40"/>
    </row>
    <row r="26" spans="2:11" ht="15" customHeight="1" x14ac:dyDescent="0.25">
      <c r="B26" s="5"/>
      <c r="C26" s="17"/>
      <c r="D26" s="6"/>
      <c r="E26" s="5">
        <v>6632</v>
      </c>
      <c r="F26" s="9" t="s">
        <v>192</v>
      </c>
      <c r="G26" s="40"/>
      <c r="H26" s="41"/>
      <c r="I26" s="40">
        <v>226.71</v>
      </c>
      <c r="J26" s="40"/>
      <c r="K26" s="40"/>
    </row>
    <row r="27" spans="2:11" x14ac:dyDescent="0.25">
      <c r="B27" s="5"/>
      <c r="C27" s="5">
        <v>67</v>
      </c>
      <c r="D27" s="6"/>
      <c r="E27" s="6"/>
      <c r="F27" s="9" t="s">
        <v>50</v>
      </c>
      <c r="G27" s="40">
        <f>G28</f>
        <v>115495.67</v>
      </c>
      <c r="H27" s="41">
        <f>109344.07+729.96+100</f>
        <v>110174.03000000001</v>
      </c>
      <c r="I27" s="40">
        <f>I28</f>
        <v>110572.66</v>
      </c>
      <c r="J27" s="40">
        <f t="shared" si="0"/>
        <v>95.737493881805264</v>
      </c>
      <c r="K27" s="40">
        <f>I27/H27*100</f>
        <v>100.36181847936396</v>
      </c>
    </row>
    <row r="28" spans="2:11" ht="25.5" x14ac:dyDescent="0.25">
      <c r="B28" s="5"/>
      <c r="C28" s="5"/>
      <c r="D28" s="5">
        <v>671</v>
      </c>
      <c r="E28" s="6"/>
      <c r="F28" s="9" t="s">
        <v>51</v>
      </c>
      <c r="G28" s="40">
        <f>G29</f>
        <v>115495.67</v>
      </c>
      <c r="H28" s="41"/>
      <c r="I28" s="40">
        <f>I29</f>
        <v>110572.66</v>
      </c>
      <c r="J28" s="40">
        <f t="shared" si="0"/>
        <v>95.737493881805264</v>
      </c>
      <c r="K28" s="40"/>
    </row>
    <row r="29" spans="2:11" ht="25.5" x14ac:dyDescent="0.25">
      <c r="B29" s="5"/>
      <c r="C29" s="5"/>
      <c r="D29" s="6"/>
      <c r="E29" s="5">
        <v>6711</v>
      </c>
      <c r="F29" s="9" t="s">
        <v>52</v>
      </c>
      <c r="G29" s="40">
        <v>115495.67</v>
      </c>
      <c r="H29" s="41"/>
      <c r="I29" s="40">
        <f>109742.7+829.96</f>
        <v>110572.66</v>
      </c>
      <c r="J29" s="40">
        <f t="shared" si="0"/>
        <v>95.737493881805264</v>
      </c>
      <c r="K29" s="40"/>
    </row>
    <row r="30" spans="2:11" ht="18" customHeight="1" x14ac:dyDescent="0.25">
      <c r="B30" s="5"/>
      <c r="C30" s="5"/>
      <c r="D30" s="6"/>
      <c r="E30" s="5"/>
      <c r="F30" s="4" t="s">
        <v>165</v>
      </c>
      <c r="G30" s="47">
        <f>G10</f>
        <v>1209627.0599999998</v>
      </c>
      <c r="H30" s="47">
        <f>H10</f>
        <v>1489359.5899999999</v>
      </c>
      <c r="I30" s="64">
        <f>I10</f>
        <v>1480287.8399999999</v>
      </c>
      <c r="J30" s="64">
        <f>I30/G30*100</f>
        <v>122.37555598334582</v>
      </c>
      <c r="K30" s="64">
        <f>I30/H30*100</f>
        <v>99.390895921917689</v>
      </c>
    </row>
    <row r="31" spans="2:11" ht="18" customHeight="1" x14ac:dyDescent="0.25">
      <c r="B31" s="5"/>
      <c r="C31" s="5"/>
      <c r="D31" s="6"/>
      <c r="E31" s="5"/>
      <c r="F31" s="4" t="s">
        <v>164</v>
      </c>
      <c r="G31" s="64">
        <v>2774.52</v>
      </c>
      <c r="H31" s="47">
        <v>-443.8</v>
      </c>
      <c r="I31" s="64">
        <v>-1986.07</v>
      </c>
      <c r="J31" s="64"/>
      <c r="K31" s="64"/>
    </row>
    <row r="32" spans="2:11" ht="18" customHeight="1" x14ac:dyDescent="0.25">
      <c r="B32" s="5"/>
      <c r="C32" s="5"/>
      <c r="D32" s="6"/>
      <c r="E32" s="5"/>
      <c r="F32" s="4" t="s">
        <v>166</v>
      </c>
      <c r="G32" s="47">
        <f>G30+G31</f>
        <v>1212401.5799999998</v>
      </c>
      <c r="H32" s="47">
        <f>H30+H31</f>
        <v>1488915.7899999998</v>
      </c>
      <c r="I32" s="64">
        <f>I30+I31</f>
        <v>1478301.7699999998</v>
      </c>
      <c r="J32" s="64">
        <f>I32/G32*100</f>
        <v>121.93169279769495</v>
      </c>
      <c r="K32" s="64">
        <f>I32/H32*100</f>
        <v>99.287130939755826</v>
      </c>
    </row>
    <row r="33" spans="2:13" ht="15.75" customHeight="1" x14ac:dyDescent="0.25">
      <c r="G33" s="46"/>
      <c r="H33" s="46"/>
      <c r="I33" s="46"/>
      <c r="J33" s="46"/>
      <c r="K33" s="46"/>
    </row>
    <row r="34" spans="2:13" ht="25.5" customHeight="1" x14ac:dyDescent="0.25">
      <c r="B34" s="151" t="s">
        <v>113</v>
      </c>
      <c r="C34" s="152"/>
      <c r="D34" s="152"/>
      <c r="E34" s="152"/>
      <c r="F34" s="153"/>
      <c r="G34" s="25" t="s">
        <v>41</v>
      </c>
      <c r="H34" s="25" t="s">
        <v>174</v>
      </c>
      <c r="I34" s="25" t="s">
        <v>176</v>
      </c>
      <c r="J34" s="25" t="s">
        <v>11</v>
      </c>
      <c r="K34" s="25" t="s">
        <v>24</v>
      </c>
    </row>
    <row r="35" spans="2:13" ht="12.75" customHeight="1" x14ac:dyDescent="0.25">
      <c r="B35" s="151">
        <v>1</v>
      </c>
      <c r="C35" s="152"/>
      <c r="D35" s="152"/>
      <c r="E35" s="152"/>
      <c r="F35" s="153"/>
      <c r="G35" s="25">
        <v>2</v>
      </c>
      <c r="H35" s="25">
        <v>3</v>
      </c>
      <c r="I35" s="25">
        <v>4</v>
      </c>
      <c r="J35" s="100" t="s">
        <v>168</v>
      </c>
      <c r="K35" s="100" t="s">
        <v>169</v>
      </c>
    </row>
    <row r="36" spans="2:13" x14ac:dyDescent="0.25">
      <c r="B36" s="4">
        <v>3</v>
      </c>
      <c r="C36" s="4"/>
      <c r="D36" s="4"/>
      <c r="E36" s="4"/>
      <c r="F36" s="4" t="s">
        <v>3</v>
      </c>
      <c r="G36" s="64">
        <f>G37+G44+G70+G73</f>
        <v>1201760.0900000001</v>
      </c>
      <c r="H36" s="47">
        <f>H37+H44+H70+H73</f>
        <v>1477780.5899999999</v>
      </c>
      <c r="I36" s="64">
        <f>I37+I44+I70+I73</f>
        <v>1464191.3599999999</v>
      </c>
      <c r="J36" s="64">
        <f t="shared" ref="J36:J43" si="1">I36/G36*100</f>
        <v>121.83724290594471</v>
      </c>
      <c r="K36" s="64">
        <f>I36/H36*100</f>
        <v>99.080429795061804</v>
      </c>
    </row>
    <row r="37" spans="2:13" x14ac:dyDescent="0.25">
      <c r="B37" s="4"/>
      <c r="C37" s="9">
        <v>31</v>
      </c>
      <c r="D37" s="9"/>
      <c r="E37" s="9"/>
      <c r="F37" s="9" t="s">
        <v>4</v>
      </c>
      <c r="G37" s="40">
        <f>G38+G40+G42</f>
        <v>1082602.8</v>
      </c>
      <c r="H37" s="41">
        <v>1354704.96</v>
      </c>
      <c r="I37" s="40">
        <f>I38+I40+I42</f>
        <v>1341999.93</v>
      </c>
      <c r="J37" s="40">
        <f t="shared" si="1"/>
        <v>123.96050795360958</v>
      </c>
      <c r="K37" s="104">
        <f>I37/H37*100</f>
        <v>99.062155201675793</v>
      </c>
    </row>
    <row r="38" spans="2:13" x14ac:dyDescent="0.25">
      <c r="B38" s="5"/>
      <c r="C38" s="5"/>
      <c r="D38" s="5">
        <v>311</v>
      </c>
      <c r="E38" s="5"/>
      <c r="F38" s="5" t="s">
        <v>16</v>
      </c>
      <c r="G38" s="40">
        <f>G39</f>
        <v>890746.78</v>
      </c>
      <c r="H38" s="41"/>
      <c r="I38" s="40">
        <f>I39</f>
        <v>1109144.72</v>
      </c>
      <c r="J38" s="40">
        <f t="shared" si="1"/>
        <v>124.51852141413298</v>
      </c>
      <c r="K38" s="104"/>
    </row>
    <row r="39" spans="2:13" x14ac:dyDescent="0.25">
      <c r="B39" s="5"/>
      <c r="C39" s="5"/>
      <c r="D39" s="5"/>
      <c r="E39" s="5">
        <v>3111</v>
      </c>
      <c r="F39" s="5" t="s">
        <v>17</v>
      </c>
      <c r="G39" s="40">
        <v>890746.78</v>
      </c>
      <c r="H39" s="41"/>
      <c r="I39" s="40">
        <v>1109144.72</v>
      </c>
      <c r="J39" s="40">
        <f t="shared" si="1"/>
        <v>124.51852141413298</v>
      </c>
      <c r="K39" s="104"/>
    </row>
    <row r="40" spans="2:13" x14ac:dyDescent="0.25">
      <c r="B40" s="5"/>
      <c r="C40" s="5"/>
      <c r="D40" s="5">
        <v>312</v>
      </c>
      <c r="E40" s="5"/>
      <c r="F40" s="5" t="s">
        <v>53</v>
      </c>
      <c r="G40" s="40">
        <f>G41</f>
        <v>44819.39</v>
      </c>
      <c r="H40" s="41"/>
      <c r="I40" s="40">
        <f>I41</f>
        <v>49884.9</v>
      </c>
      <c r="J40" s="40">
        <f t="shared" si="1"/>
        <v>111.30205029564213</v>
      </c>
      <c r="K40" s="104"/>
    </row>
    <row r="41" spans="2:13" x14ac:dyDescent="0.25">
      <c r="B41" s="5"/>
      <c r="C41" s="5"/>
      <c r="D41" s="5"/>
      <c r="E41" s="5">
        <v>3121</v>
      </c>
      <c r="F41" s="5" t="s">
        <v>53</v>
      </c>
      <c r="G41" s="40">
        <v>44819.39</v>
      </c>
      <c r="H41" s="41"/>
      <c r="I41" s="40">
        <v>49884.9</v>
      </c>
      <c r="J41" s="40">
        <f t="shared" si="1"/>
        <v>111.30205029564213</v>
      </c>
      <c r="K41" s="104"/>
    </row>
    <row r="42" spans="2:13" x14ac:dyDescent="0.25">
      <c r="B42" s="5"/>
      <c r="C42" s="5"/>
      <c r="D42" s="5">
        <v>313</v>
      </c>
      <c r="E42" s="5"/>
      <c r="F42" s="5" t="s">
        <v>54</v>
      </c>
      <c r="G42" s="40">
        <f>G43</f>
        <v>147036.63</v>
      </c>
      <c r="H42" s="41"/>
      <c r="I42" s="40">
        <f>I43</f>
        <v>182970.31</v>
      </c>
      <c r="J42" s="40">
        <f t="shared" si="1"/>
        <v>124.43859057433511</v>
      </c>
      <c r="K42" s="104"/>
    </row>
    <row r="43" spans="2:13" x14ac:dyDescent="0.25">
      <c r="B43" s="5"/>
      <c r="C43" s="5"/>
      <c r="D43" s="6"/>
      <c r="E43" s="5">
        <v>3132</v>
      </c>
      <c r="F43" s="5" t="s">
        <v>55</v>
      </c>
      <c r="G43" s="40">
        <v>147036.63</v>
      </c>
      <c r="H43" s="41"/>
      <c r="I43" s="40">
        <v>182970.31</v>
      </c>
      <c r="J43" s="40">
        <f t="shared" si="1"/>
        <v>124.43859057433511</v>
      </c>
      <c r="K43" s="104"/>
    </row>
    <row r="44" spans="2:13" x14ac:dyDescent="0.25">
      <c r="B44" s="5"/>
      <c r="C44" s="5">
        <v>32</v>
      </c>
      <c r="D44" s="6"/>
      <c r="E44" s="5"/>
      <c r="F44" s="22" t="s">
        <v>10</v>
      </c>
      <c r="G44" s="40">
        <f>G45+G50+G56+G64</f>
        <v>118596.90999999999</v>
      </c>
      <c r="H44" s="41">
        <v>122324.13</v>
      </c>
      <c r="I44" s="40">
        <f>I45+I50+I56+I64</f>
        <v>121458.98000000001</v>
      </c>
      <c r="J44" s="40">
        <f t="shared" ref="J44:J49" si="2">I44/G44*100</f>
        <v>102.4132753543073</v>
      </c>
      <c r="K44" s="104">
        <f>I44/H44*100</f>
        <v>99.2927397072025</v>
      </c>
      <c r="M44" s="112"/>
    </row>
    <row r="45" spans="2:13" x14ac:dyDescent="0.25">
      <c r="B45" s="5"/>
      <c r="C45" s="5"/>
      <c r="D45" s="5">
        <v>321</v>
      </c>
      <c r="E45" s="5"/>
      <c r="F45" s="5" t="s">
        <v>18</v>
      </c>
      <c r="G45" s="40">
        <f>G46+G47+G48+G49</f>
        <v>23686.13</v>
      </c>
      <c r="H45" s="41"/>
      <c r="I45" s="40">
        <f>I46+I47+I48+I49</f>
        <v>30576.33</v>
      </c>
      <c r="J45" s="40">
        <f t="shared" si="2"/>
        <v>129.0895980052461</v>
      </c>
      <c r="K45" s="104"/>
    </row>
    <row r="46" spans="2:13" x14ac:dyDescent="0.25">
      <c r="B46" s="5"/>
      <c r="C46" s="17"/>
      <c r="D46" s="5"/>
      <c r="E46" s="5">
        <v>3211</v>
      </c>
      <c r="F46" s="22" t="s">
        <v>19</v>
      </c>
      <c r="G46" s="40">
        <v>6011.23</v>
      </c>
      <c r="H46" s="41"/>
      <c r="I46" s="40">
        <v>10090.93</v>
      </c>
      <c r="J46" s="40">
        <f t="shared" si="2"/>
        <v>167.86797377574973</v>
      </c>
      <c r="K46" s="104"/>
    </row>
    <row r="47" spans="2:13" x14ac:dyDescent="0.25">
      <c r="B47" s="5"/>
      <c r="C47" s="17"/>
      <c r="D47" s="6"/>
      <c r="E47" s="5">
        <v>3212</v>
      </c>
      <c r="F47" s="5" t="s">
        <v>56</v>
      </c>
      <c r="G47" s="40">
        <v>16881.27</v>
      </c>
      <c r="H47" s="41"/>
      <c r="I47" s="40">
        <v>19618.400000000001</v>
      </c>
      <c r="J47" s="40">
        <f t="shared" si="2"/>
        <v>116.21400522591014</v>
      </c>
      <c r="K47" s="104"/>
    </row>
    <row r="48" spans="2:13" x14ac:dyDescent="0.25">
      <c r="B48" s="5"/>
      <c r="C48" s="5"/>
      <c r="D48" s="6"/>
      <c r="E48" s="5">
        <v>3213</v>
      </c>
      <c r="F48" s="5" t="s">
        <v>57</v>
      </c>
      <c r="G48" s="40">
        <v>359.63</v>
      </c>
      <c r="H48" s="41"/>
      <c r="I48" s="40">
        <v>445</v>
      </c>
      <c r="J48" s="40">
        <f t="shared" si="2"/>
        <v>123.73828657231043</v>
      </c>
      <c r="K48" s="104"/>
    </row>
    <row r="49" spans="2:11" x14ac:dyDescent="0.25">
      <c r="B49" s="5"/>
      <c r="C49" s="5"/>
      <c r="D49" s="6"/>
      <c r="E49" s="5">
        <v>3214</v>
      </c>
      <c r="F49" s="5" t="s">
        <v>58</v>
      </c>
      <c r="G49" s="40">
        <v>434</v>
      </c>
      <c r="H49" s="41"/>
      <c r="I49" s="40">
        <v>422</v>
      </c>
      <c r="J49" s="40">
        <f t="shared" si="2"/>
        <v>97.235023041474662</v>
      </c>
      <c r="K49" s="104"/>
    </row>
    <row r="50" spans="2:11" x14ac:dyDescent="0.25">
      <c r="B50" s="5"/>
      <c r="C50" s="5"/>
      <c r="D50" s="5">
        <v>322</v>
      </c>
      <c r="E50" s="5"/>
      <c r="F50" s="5" t="s">
        <v>59</v>
      </c>
      <c r="G50" s="40">
        <f>G51+G52+G53+G54+G55</f>
        <v>49991.1</v>
      </c>
      <c r="H50" s="41"/>
      <c r="I50" s="40">
        <f>I51+I52+I53+I54+I55</f>
        <v>51822.720000000001</v>
      </c>
      <c r="J50" s="40">
        <f t="shared" ref="J50:J58" si="3">I50/G50*100</f>
        <v>103.66389217280675</v>
      </c>
      <c r="K50" s="104"/>
    </row>
    <row r="51" spans="2:11" x14ac:dyDescent="0.25">
      <c r="B51" s="5"/>
      <c r="C51" s="5"/>
      <c r="D51" s="5"/>
      <c r="E51" s="5">
        <v>3221</v>
      </c>
      <c r="F51" s="5" t="s">
        <v>90</v>
      </c>
      <c r="G51" s="40">
        <v>20840.580000000002</v>
      </c>
      <c r="H51" s="41"/>
      <c r="I51" s="40">
        <f>22598.55+2306.6</f>
        <v>24905.149999999998</v>
      </c>
      <c r="J51" s="40">
        <f t="shared" si="3"/>
        <v>119.50315202360009</v>
      </c>
      <c r="K51" s="104"/>
    </row>
    <row r="52" spans="2:11" x14ac:dyDescent="0.25">
      <c r="B52" s="5"/>
      <c r="C52" s="5"/>
      <c r="D52" s="5"/>
      <c r="E52" s="5">
        <v>3223</v>
      </c>
      <c r="F52" s="5" t="s">
        <v>60</v>
      </c>
      <c r="G52" s="40">
        <v>20871.39</v>
      </c>
      <c r="H52" s="41"/>
      <c r="I52" s="40">
        <f>8914.02+9249.74+66.88</f>
        <v>18230.640000000003</v>
      </c>
      <c r="J52" s="40">
        <f t="shared" si="3"/>
        <v>87.347512551871262</v>
      </c>
      <c r="K52" s="104"/>
    </row>
    <row r="53" spans="2:11" x14ac:dyDescent="0.25">
      <c r="B53" s="5"/>
      <c r="C53" s="5"/>
      <c r="D53" s="5"/>
      <c r="E53" s="5">
        <v>3224</v>
      </c>
      <c r="F53" s="5" t="s">
        <v>61</v>
      </c>
      <c r="G53" s="40">
        <v>5136.24</v>
      </c>
      <c r="H53" s="41"/>
      <c r="I53" s="40">
        <v>7817.96</v>
      </c>
      <c r="J53" s="40">
        <f t="shared" si="3"/>
        <v>152.2117346541439</v>
      </c>
      <c r="K53" s="104"/>
    </row>
    <row r="54" spans="2:11" x14ac:dyDescent="0.25">
      <c r="B54" s="5"/>
      <c r="C54" s="5"/>
      <c r="D54" s="5"/>
      <c r="E54" s="5">
        <v>3225</v>
      </c>
      <c r="F54" s="5" t="s">
        <v>62</v>
      </c>
      <c r="G54" s="40">
        <v>2508.88</v>
      </c>
      <c r="H54" s="41"/>
      <c r="I54" s="40">
        <v>69.510000000000005</v>
      </c>
      <c r="J54" s="40">
        <f t="shared" si="3"/>
        <v>2.7705589745224959</v>
      </c>
      <c r="K54" s="104"/>
    </row>
    <row r="55" spans="2:11" x14ac:dyDescent="0.25">
      <c r="B55" s="5"/>
      <c r="C55" s="5"/>
      <c r="D55" s="5"/>
      <c r="E55" s="5">
        <v>3227</v>
      </c>
      <c r="F55" s="5" t="s">
        <v>63</v>
      </c>
      <c r="G55" s="40">
        <v>634.01</v>
      </c>
      <c r="H55" s="41"/>
      <c r="I55" s="40">
        <v>799.46</v>
      </c>
      <c r="J55" s="40">
        <f t="shared" si="3"/>
        <v>126.09580290531697</v>
      </c>
      <c r="K55" s="104"/>
    </row>
    <row r="56" spans="2:11" x14ac:dyDescent="0.25">
      <c r="B56" s="5"/>
      <c r="C56" s="5"/>
      <c r="D56" s="5">
        <v>323</v>
      </c>
      <c r="E56" s="5"/>
      <c r="F56" s="5" t="s">
        <v>97</v>
      </c>
      <c r="G56" s="40">
        <f>G57+G58+G59+G60+G61+G62+G63</f>
        <v>41556.57</v>
      </c>
      <c r="H56" s="41"/>
      <c r="I56" s="40">
        <f>I57+I58+I59+I60+I61+I62+I63</f>
        <v>35085.83</v>
      </c>
      <c r="J56" s="40">
        <f t="shared" si="3"/>
        <v>84.429080648378829</v>
      </c>
      <c r="K56" s="104"/>
    </row>
    <row r="57" spans="2:11" x14ac:dyDescent="0.25">
      <c r="B57" s="5"/>
      <c r="C57" s="5"/>
      <c r="D57" s="5"/>
      <c r="E57" s="5">
        <v>3231</v>
      </c>
      <c r="F57" s="5" t="s">
        <v>64</v>
      </c>
      <c r="G57" s="40">
        <v>1841.96</v>
      </c>
      <c r="H57" s="41"/>
      <c r="I57" s="40">
        <v>1716.71</v>
      </c>
      <c r="J57" s="40">
        <f t="shared" si="3"/>
        <v>93.20017807118505</v>
      </c>
      <c r="K57" s="104"/>
    </row>
    <row r="58" spans="2:11" x14ac:dyDescent="0.25">
      <c r="B58" s="5"/>
      <c r="C58" s="5"/>
      <c r="D58" s="5"/>
      <c r="E58" s="5">
        <v>3232</v>
      </c>
      <c r="F58" s="5" t="s">
        <v>65</v>
      </c>
      <c r="G58" s="40">
        <v>15998.55</v>
      </c>
      <c r="H58" s="41"/>
      <c r="I58" s="40">
        <f>1670.3+1525</f>
        <v>3195.3</v>
      </c>
      <c r="J58" s="40">
        <f t="shared" si="3"/>
        <v>19.972435001922051</v>
      </c>
      <c r="K58" s="104"/>
    </row>
    <row r="59" spans="2:11" x14ac:dyDescent="0.25">
      <c r="B59" s="5"/>
      <c r="C59" s="5"/>
      <c r="D59" s="5"/>
      <c r="E59" s="5">
        <v>3234</v>
      </c>
      <c r="F59" s="5" t="s">
        <v>91</v>
      </c>
      <c r="G59" s="40">
        <v>5850.27</v>
      </c>
      <c r="H59" s="41"/>
      <c r="I59" s="40">
        <v>7291.89</v>
      </c>
      <c r="J59" s="40">
        <f t="shared" ref="J59:J69" si="4">I59/G59*100</f>
        <v>124.64193960278756</v>
      </c>
      <c r="K59" s="104"/>
    </row>
    <row r="60" spans="2:11" x14ac:dyDescent="0.25">
      <c r="B60" s="5"/>
      <c r="C60" s="5"/>
      <c r="D60" s="5"/>
      <c r="E60" s="5">
        <v>3236</v>
      </c>
      <c r="F60" s="5" t="s">
        <v>66</v>
      </c>
      <c r="G60" s="40">
        <v>2707.59</v>
      </c>
      <c r="H60" s="41"/>
      <c r="I60" s="40">
        <v>2707.59</v>
      </c>
      <c r="J60" s="40">
        <f t="shared" si="4"/>
        <v>100</v>
      </c>
      <c r="K60" s="104"/>
    </row>
    <row r="61" spans="2:11" x14ac:dyDescent="0.25">
      <c r="B61" s="5"/>
      <c r="C61" s="5"/>
      <c r="D61" s="5"/>
      <c r="E61" s="5">
        <v>3237</v>
      </c>
      <c r="F61" s="5" t="s">
        <v>67</v>
      </c>
      <c r="G61" s="40">
        <v>717.1</v>
      </c>
      <c r="H61" s="41"/>
      <c r="I61" s="40">
        <v>182.59</v>
      </c>
      <c r="J61" s="40">
        <f t="shared" si="4"/>
        <v>25.462278622228418</v>
      </c>
      <c r="K61" s="104"/>
    </row>
    <row r="62" spans="2:11" x14ac:dyDescent="0.25">
      <c r="B62" s="5"/>
      <c r="C62" s="5"/>
      <c r="D62" s="5"/>
      <c r="E62" s="5">
        <v>3238</v>
      </c>
      <c r="F62" s="5" t="s">
        <v>68</v>
      </c>
      <c r="G62" s="40">
        <v>13440.19</v>
      </c>
      <c r="H62" s="41"/>
      <c r="I62" s="40">
        <v>10911.35</v>
      </c>
      <c r="J62" s="40">
        <f t="shared" si="4"/>
        <v>81.184492183518245</v>
      </c>
      <c r="K62" s="104"/>
    </row>
    <row r="63" spans="2:11" x14ac:dyDescent="0.25">
      <c r="B63" s="5"/>
      <c r="C63" s="5"/>
      <c r="D63" s="5"/>
      <c r="E63" s="5">
        <v>3239</v>
      </c>
      <c r="F63" s="5" t="s">
        <v>69</v>
      </c>
      <c r="G63" s="40">
        <v>1000.91</v>
      </c>
      <c r="H63" s="41"/>
      <c r="I63" s="40">
        <v>9080.4</v>
      </c>
      <c r="J63" s="40">
        <f t="shared" si="4"/>
        <v>907.21443486427358</v>
      </c>
      <c r="K63" s="104"/>
    </row>
    <row r="64" spans="2:11" x14ac:dyDescent="0.25">
      <c r="B64" s="5"/>
      <c r="C64" s="5"/>
      <c r="D64" s="5">
        <v>329</v>
      </c>
      <c r="E64" s="5"/>
      <c r="F64" s="5" t="s">
        <v>74</v>
      </c>
      <c r="G64" s="40">
        <f>G65+G66+G67+G68+G69</f>
        <v>3363.11</v>
      </c>
      <c r="H64" s="41"/>
      <c r="I64" s="40">
        <f>I65+I66+I67+I68+I69</f>
        <v>3974.1000000000004</v>
      </c>
      <c r="J64" s="40"/>
      <c r="K64" s="104"/>
    </row>
    <row r="65" spans="2:11" ht="25.5" x14ac:dyDescent="0.25">
      <c r="B65" s="5"/>
      <c r="C65" s="5"/>
      <c r="D65" s="5"/>
      <c r="E65" s="5">
        <v>3291</v>
      </c>
      <c r="F65" s="22" t="s">
        <v>70</v>
      </c>
      <c r="G65" s="40">
        <v>100</v>
      </c>
      <c r="H65" s="41"/>
      <c r="I65" s="40">
        <v>100</v>
      </c>
      <c r="J65" s="40">
        <f t="shared" si="4"/>
        <v>100</v>
      </c>
      <c r="K65" s="104"/>
    </row>
    <row r="66" spans="2:11" x14ac:dyDescent="0.25">
      <c r="B66" s="5"/>
      <c r="C66" s="5"/>
      <c r="D66" s="5"/>
      <c r="E66" s="5">
        <v>3292</v>
      </c>
      <c r="F66" s="5" t="s">
        <v>71</v>
      </c>
      <c r="G66" s="40">
        <v>2519.5100000000002</v>
      </c>
      <c r="H66" s="41"/>
      <c r="I66" s="40">
        <v>2640.46</v>
      </c>
      <c r="J66" s="40">
        <f t="shared" si="4"/>
        <v>104.80053661227777</v>
      </c>
      <c r="K66" s="104"/>
    </row>
    <row r="67" spans="2:11" x14ac:dyDescent="0.25">
      <c r="B67" s="5"/>
      <c r="C67" s="5"/>
      <c r="D67" s="5"/>
      <c r="E67" s="5">
        <v>3293</v>
      </c>
      <c r="F67" s="5" t="s">
        <v>72</v>
      </c>
      <c r="G67" s="40">
        <v>436.4</v>
      </c>
      <c r="H67" s="41"/>
      <c r="I67" s="40">
        <v>650.07000000000005</v>
      </c>
      <c r="J67" s="40">
        <f t="shared" si="4"/>
        <v>148.96196150320807</v>
      </c>
      <c r="K67" s="104"/>
    </row>
    <row r="68" spans="2:11" x14ac:dyDescent="0.25">
      <c r="B68" s="5"/>
      <c r="C68" s="5"/>
      <c r="D68" s="5"/>
      <c r="E68" s="5">
        <v>3294</v>
      </c>
      <c r="F68" s="5" t="s">
        <v>73</v>
      </c>
      <c r="G68" s="40">
        <v>35</v>
      </c>
      <c r="H68" s="41"/>
      <c r="I68" s="40">
        <v>35</v>
      </c>
      <c r="J68" s="40">
        <f t="shared" si="4"/>
        <v>100</v>
      </c>
      <c r="K68" s="104"/>
    </row>
    <row r="69" spans="2:11" x14ac:dyDescent="0.25">
      <c r="B69" s="5"/>
      <c r="C69" s="5"/>
      <c r="D69" s="5"/>
      <c r="E69" s="5">
        <v>3299</v>
      </c>
      <c r="F69" s="5" t="s">
        <v>74</v>
      </c>
      <c r="G69" s="40">
        <v>272.2</v>
      </c>
      <c r="H69" s="41"/>
      <c r="I69" s="40">
        <v>548.57000000000005</v>
      </c>
      <c r="J69" s="40">
        <f t="shared" si="4"/>
        <v>201.53196179279945</v>
      </c>
      <c r="K69" s="104"/>
    </row>
    <row r="70" spans="2:11" x14ac:dyDescent="0.25">
      <c r="B70" s="5"/>
      <c r="C70" s="5">
        <v>34</v>
      </c>
      <c r="D70" s="5"/>
      <c r="E70" s="5"/>
      <c r="F70" s="5" t="s">
        <v>75</v>
      </c>
      <c r="G70" s="40">
        <f>G71</f>
        <v>533.62</v>
      </c>
      <c r="H70" s="41">
        <v>720</v>
      </c>
      <c r="I70" s="40">
        <f>I71</f>
        <v>700.95</v>
      </c>
      <c r="J70" s="40">
        <f>I70/G70*100</f>
        <v>131.35752033282111</v>
      </c>
      <c r="K70" s="104">
        <f>I70/H70*100</f>
        <v>97.354166666666671</v>
      </c>
    </row>
    <row r="71" spans="2:11" x14ac:dyDescent="0.25">
      <c r="B71" s="5"/>
      <c r="C71" s="5"/>
      <c r="D71" s="5">
        <v>343</v>
      </c>
      <c r="E71" s="5"/>
      <c r="F71" s="5" t="s">
        <v>76</v>
      </c>
      <c r="G71" s="40">
        <f>G72</f>
        <v>533.62</v>
      </c>
      <c r="H71" s="41"/>
      <c r="I71" s="40">
        <f>I72</f>
        <v>700.95</v>
      </c>
      <c r="J71" s="40">
        <f>I71/G71*100</f>
        <v>131.35752033282111</v>
      </c>
      <c r="K71" s="104"/>
    </row>
    <row r="72" spans="2:11" x14ac:dyDescent="0.25">
      <c r="B72" s="5"/>
      <c r="C72" s="5"/>
      <c r="D72" s="5"/>
      <c r="E72" s="5">
        <v>3431</v>
      </c>
      <c r="F72" s="5" t="s">
        <v>77</v>
      </c>
      <c r="G72" s="40">
        <v>533.62</v>
      </c>
      <c r="H72" s="41"/>
      <c r="I72" s="40">
        <v>700.95</v>
      </c>
      <c r="J72" s="40"/>
      <c r="K72" s="104"/>
    </row>
    <row r="73" spans="2:11" x14ac:dyDescent="0.25">
      <c r="B73" s="5"/>
      <c r="C73" s="5">
        <v>38</v>
      </c>
      <c r="D73" s="5"/>
      <c r="E73" s="5"/>
      <c r="F73" s="5" t="s">
        <v>87</v>
      </c>
      <c r="G73" s="40">
        <f>G74</f>
        <v>26.76</v>
      </c>
      <c r="H73" s="41">
        <v>31.5</v>
      </c>
      <c r="I73" s="40">
        <f>I74</f>
        <v>31.5</v>
      </c>
      <c r="J73" s="40"/>
      <c r="K73" s="104">
        <f>I73/H73*100</f>
        <v>100</v>
      </c>
    </row>
    <row r="74" spans="2:11" x14ac:dyDescent="0.25">
      <c r="B74" s="5"/>
      <c r="C74" s="5"/>
      <c r="D74" s="5">
        <v>381</v>
      </c>
      <c r="E74" s="5"/>
      <c r="F74" s="5" t="s">
        <v>88</v>
      </c>
      <c r="G74" s="40">
        <f>G75</f>
        <v>26.76</v>
      </c>
      <c r="H74" s="41"/>
      <c r="I74" s="40">
        <f>I75</f>
        <v>31.5</v>
      </c>
      <c r="J74" s="40"/>
      <c r="K74" s="104"/>
    </row>
    <row r="75" spans="2:11" x14ac:dyDescent="0.25">
      <c r="B75" s="5"/>
      <c r="C75" s="5"/>
      <c r="D75" s="5"/>
      <c r="E75" s="5">
        <v>3812</v>
      </c>
      <c r="F75" s="5" t="s">
        <v>89</v>
      </c>
      <c r="G75" s="40">
        <v>26.76</v>
      </c>
      <c r="H75" s="41"/>
      <c r="I75" s="40">
        <v>31.5</v>
      </c>
      <c r="J75" s="40"/>
      <c r="K75" s="104"/>
    </row>
    <row r="76" spans="2:11" x14ac:dyDescent="0.25">
      <c r="B76" s="7">
        <v>4</v>
      </c>
      <c r="C76" s="8"/>
      <c r="D76" s="8"/>
      <c r="E76" s="8"/>
      <c r="F76" s="15" t="s">
        <v>5</v>
      </c>
      <c r="G76" s="64">
        <f>G77+G80</f>
        <v>12627.56</v>
      </c>
      <c r="H76" s="47">
        <f>H77+H80</f>
        <v>11135.2</v>
      </c>
      <c r="I76" s="64">
        <f>I85</f>
        <v>1165.79</v>
      </c>
      <c r="J76" s="64">
        <f>I76/G76*100</f>
        <v>9.2321081824200402</v>
      </c>
      <c r="K76" s="64">
        <f>I76/H76*100</f>
        <v>10.469412314103025</v>
      </c>
    </row>
    <row r="77" spans="2:11" x14ac:dyDescent="0.25">
      <c r="B77" s="9"/>
      <c r="C77" s="9">
        <v>41</v>
      </c>
      <c r="D77" s="9"/>
      <c r="E77" s="9"/>
      <c r="F77" s="16" t="s">
        <v>6</v>
      </c>
      <c r="G77" s="40">
        <f>G78</f>
        <v>387.5</v>
      </c>
      <c r="H77" s="41"/>
      <c r="I77" s="40"/>
      <c r="J77" s="40"/>
      <c r="K77" s="104"/>
    </row>
    <row r="78" spans="2:11" x14ac:dyDescent="0.25">
      <c r="B78" s="9"/>
      <c r="C78" s="9"/>
      <c r="D78" s="5">
        <v>412</v>
      </c>
      <c r="E78" s="5"/>
      <c r="F78" s="5" t="s">
        <v>79</v>
      </c>
      <c r="G78" s="40">
        <f>G79</f>
        <v>387.5</v>
      </c>
      <c r="H78" s="41"/>
      <c r="I78" s="40"/>
      <c r="J78" s="40"/>
      <c r="K78" s="104"/>
    </row>
    <row r="79" spans="2:11" x14ac:dyDescent="0.25">
      <c r="B79" s="9"/>
      <c r="C79" s="9"/>
      <c r="D79" s="5"/>
      <c r="E79" s="5">
        <v>4123</v>
      </c>
      <c r="F79" s="5" t="s">
        <v>78</v>
      </c>
      <c r="G79" s="40">
        <v>387.5</v>
      </c>
      <c r="H79" s="41"/>
      <c r="I79" s="40"/>
      <c r="J79" s="40"/>
      <c r="K79" s="104"/>
    </row>
    <row r="80" spans="2:11" x14ac:dyDescent="0.25">
      <c r="B80" s="9"/>
      <c r="C80" s="9">
        <v>42</v>
      </c>
      <c r="D80" s="5"/>
      <c r="E80" s="5"/>
      <c r="F80" s="5" t="s">
        <v>80</v>
      </c>
      <c r="G80" s="40">
        <f>G81+G85</f>
        <v>12240.06</v>
      </c>
      <c r="H80" s="41">
        <f>10000+1135.2</f>
        <v>11135.2</v>
      </c>
      <c r="I80" s="40"/>
      <c r="J80" s="40"/>
      <c r="K80" s="104"/>
    </row>
    <row r="81" spans="2:11" x14ac:dyDescent="0.25">
      <c r="B81" s="9"/>
      <c r="C81" s="9"/>
      <c r="D81" s="5">
        <v>422</v>
      </c>
      <c r="E81" s="5"/>
      <c r="F81" s="5" t="s">
        <v>81</v>
      </c>
      <c r="G81" s="40">
        <f>G82+G83+G84</f>
        <v>11429.43</v>
      </c>
      <c r="H81" s="41"/>
      <c r="I81" s="40"/>
      <c r="J81" s="40"/>
      <c r="K81" s="104"/>
    </row>
    <row r="82" spans="2:11" x14ac:dyDescent="0.25">
      <c r="B82" s="9"/>
      <c r="C82" s="9"/>
      <c r="D82" s="5"/>
      <c r="E82" s="5">
        <v>4221</v>
      </c>
      <c r="F82" s="5" t="s">
        <v>82</v>
      </c>
      <c r="G82" s="40">
        <v>8998</v>
      </c>
      <c r="H82" s="41"/>
      <c r="I82" s="40"/>
      <c r="J82" s="40"/>
      <c r="K82" s="104"/>
    </row>
    <row r="83" spans="2:11" x14ac:dyDescent="0.25">
      <c r="B83" s="9"/>
      <c r="C83" s="9"/>
      <c r="D83" s="5"/>
      <c r="E83" s="5">
        <v>4225</v>
      </c>
      <c r="F83" s="5" t="s">
        <v>83</v>
      </c>
      <c r="G83" s="40">
        <v>565</v>
      </c>
      <c r="H83" s="41"/>
      <c r="I83" s="40"/>
      <c r="J83" s="40"/>
      <c r="K83" s="104"/>
    </row>
    <row r="84" spans="2:11" x14ac:dyDescent="0.25">
      <c r="B84" s="9"/>
      <c r="C84" s="9"/>
      <c r="D84" s="5"/>
      <c r="E84" s="5">
        <v>4227</v>
      </c>
      <c r="F84" s="5" t="s">
        <v>84</v>
      </c>
      <c r="G84" s="40">
        <v>1866.43</v>
      </c>
      <c r="H84" s="41"/>
      <c r="I84" s="40"/>
      <c r="J84" s="40"/>
      <c r="K84" s="104"/>
    </row>
    <row r="85" spans="2:11" x14ac:dyDescent="0.25">
      <c r="B85" s="9"/>
      <c r="C85" s="9"/>
      <c r="D85" s="5">
        <v>424</v>
      </c>
      <c r="E85" s="5"/>
      <c r="F85" s="5" t="s">
        <v>85</v>
      </c>
      <c r="G85" s="40">
        <f>G86</f>
        <v>810.63</v>
      </c>
      <c r="H85" s="41"/>
      <c r="I85" s="40">
        <f>I86</f>
        <v>1165.79</v>
      </c>
      <c r="J85" s="40">
        <f>I85/G85*100</f>
        <v>143.81283692930188</v>
      </c>
      <c r="K85" s="104"/>
    </row>
    <row r="86" spans="2:11" x14ac:dyDescent="0.25">
      <c r="B86" s="87"/>
      <c r="C86" s="87"/>
      <c r="D86" s="86"/>
      <c r="E86" s="86">
        <v>4241</v>
      </c>
      <c r="F86" s="86" t="s">
        <v>86</v>
      </c>
      <c r="G86" s="89">
        <v>810.63</v>
      </c>
      <c r="H86" s="88"/>
      <c r="I86" s="89">
        <v>1165.79</v>
      </c>
      <c r="J86" s="89">
        <f>I86/G86*100</f>
        <v>143.81283692930188</v>
      </c>
      <c r="K86" s="104"/>
    </row>
    <row r="87" spans="2:11" ht="18" customHeight="1" x14ac:dyDescent="0.25">
      <c r="B87" s="48"/>
      <c r="C87" s="48"/>
      <c r="D87" s="48"/>
      <c r="E87" s="48"/>
      <c r="F87" s="7" t="s">
        <v>20</v>
      </c>
      <c r="G87" s="64">
        <f>G76+G36</f>
        <v>1214387.6500000001</v>
      </c>
      <c r="H87" s="64">
        <f>H76+H36</f>
        <v>1488915.7899999998</v>
      </c>
      <c r="I87" s="64">
        <f>I76+I36</f>
        <v>1465357.15</v>
      </c>
      <c r="J87" s="107">
        <f>I87/G87*100</f>
        <v>120.66634159199492</v>
      </c>
      <c r="K87" s="64">
        <f>I87/H87*100</f>
        <v>98.417731871860937</v>
      </c>
    </row>
    <row r="88" spans="2:11" ht="18" customHeight="1" x14ac:dyDescent="0.25">
      <c r="B88" s="48"/>
      <c r="C88" s="48"/>
      <c r="D88" s="48"/>
      <c r="E88" s="48"/>
      <c r="F88" s="4" t="s">
        <v>167</v>
      </c>
      <c r="G88" s="64">
        <f>G32-G87</f>
        <v>-1986.070000000298</v>
      </c>
      <c r="H88" s="59"/>
      <c r="I88" s="64">
        <f>I32-I87</f>
        <v>12944.619999999879</v>
      </c>
      <c r="J88" s="40"/>
      <c r="K88" s="59"/>
    </row>
    <row r="89" spans="2:11" x14ac:dyDescent="0.25">
      <c r="F89" s="28"/>
      <c r="G89" s="39"/>
      <c r="H89" s="39"/>
    </row>
    <row r="90" spans="2:11" x14ac:dyDescent="0.25">
      <c r="G90" s="39"/>
      <c r="H90" s="39"/>
    </row>
    <row r="91" spans="2:11" x14ac:dyDescent="0.25">
      <c r="G91" s="39"/>
      <c r="H91" s="39"/>
    </row>
    <row r="92" spans="2:11" x14ac:dyDescent="0.25">
      <c r="G92" s="39"/>
      <c r="H92" s="39"/>
    </row>
    <row r="93" spans="2:11" x14ac:dyDescent="0.25">
      <c r="G93" s="39"/>
      <c r="H93" s="39"/>
    </row>
    <row r="94" spans="2:11" x14ac:dyDescent="0.25">
      <c r="G94" s="39"/>
      <c r="H94" s="39"/>
    </row>
    <row r="95" spans="2:11" x14ac:dyDescent="0.25">
      <c r="G95" s="39"/>
      <c r="H95" s="39"/>
    </row>
    <row r="96" spans="2:11" x14ac:dyDescent="0.25">
      <c r="G96" s="39"/>
      <c r="H96" s="39"/>
    </row>
    <row r="97" spans="7:8" x14ac:dyDescent="0.25">
      <c r="G97" s="39"/>
      <c r="H97" s="39"/>
    </row>
    <row r="98" spans="7:8" x14ac:dyDescent="0.25">
      <c r="G98" s="39"/>
      <c r="H98" s="39"/>
    </row>
    <row r="99" spans="7:8" x14ac:dyDescent="0.25">
      <c r="G99" s="39"/>
      <c r="H99" s="39"/>
    </row>
    <row r="100" spans="7:8" x14ac:dyDescent="0.25">
      <c r="G100" s="39"/>
      <c r="H100" s="39"/>
    </row>
    <row r="101" spans="7:8" x14ac:dyDescent="0.25">
      <c r="G101" s="39"/>
      <c r="H101" s="39"/>
    </row>
    <row r="102" spans="7:8" x14ac:dyDescent="0.25">
      <c r="G102" s="39"/>
      <c r="H102" s="39"/>
    </row>
    <row r="103" spans="7:8" x14ac:dyDescent="0.25">
      <c r="G103" s="39"/>
      <c r="H103" s="39"/>
    </row>
    <row r="104" spans="7:8" x14ac:dyDescent="0.25">
      <c r="G104" s="39"/>
      <c r="H104" s="39"/>
    </row>
    <row r="105" spans="7:8" x14ac:dyDescent="0.25">
      <c r="G105" s="39"/>
      <c r="H105" s="39"/>
    </row>
    <row r="106" spans="7:8" x14ac:dyDescent="0.25">
      <c r="G106" s="39"/>
      <c r="H106" s="39"/>
    </row>
    <row r="107" spans="7:8" x14ac:dyDescent="0.25">
      <c r="G107" s="39"/>
      <c r="H107" s="39"/>
    </row>
    <row r="108" spans="7:8" x14ac:dyDescent="0.25">
      <c r="G108" s="39"/>
      <c r="H108" s="39"/>
    </row>
    <row r="109" spans="7:8" x14ac:dyDescent="0.25">
      <c r="G109" s="39"/>
      <c r="H109" s="39"/>
    </row>
    <row r="110" spans="7:8" x14ac:dyDescent="0.25">
      <c r="G110" s="39"/>
      <c r="H110" s="39"/>
    </row>
    <row r="111" spans="7:8" x14ac:dyDescent="0.25">
      <c r="G111" s="39"/>
      <c r="H111" s="39"/>
    </row>
    <row r="112" spans="7:8" x14ac:dyDescent="0.25">
      <c r="G112" s="39"/>
      <c r="H112" s="39"/>
    </row>
    <row r="113" spans="7:8" x14ac:dyDescent="0.25">
      <c r="G113" s="39"/>
      <c r="H113" s="39"/>
    </row>
    <row r="114" spans="7:8" x14ac:dyDescent="0.25">
      <c r="G114" s="39"/>
      <c r="H114" s="39"/>
    </row>
    <row r="115" spans="7:8" x14ac:dyDescent="0.25">
      <c r="G115" s="39"/>
      <c r="H115" s="39"/>
    </row>
    <row r="116" spans="7:8" x14ac:dyDescent="0.25">
      <c r="G116" s="39"/>
      <c r="H116" s="39"/>
    </row>
    <row r="117" spans="7:8" x14ac:dyDescent="0.25">
      <c r="G117" s="39"/>
      <c r="H117" s="39"/>
    </row>
    <row r="118" spans="7:8" x14ac:dyDescent="0.25">
      <c r="G118" s="39"/>
      <c r="H118" s="39"/>
    </row>
    <row r="119" spans="7:8" x14ac:dyDescent="0.25">
      <c r="G119" s="39"/>
      <c r="H119" s="39"/>
    </row>
    <row r="120" spans="7:8" x14ac:dyDescent="0.25">
      <c r="G120" s="39"/>
      <c r="H120" s="39"/>
    </row>
    <row r="121" spans="7:8" x14ac:dyDescent="0.25">
      <c r="G121" s="39"/>
      <c r="H121" s="39"/>
    </row>
    <row r="122" spans="7:8" x14ac:dyDescent="0.25">
      <c r="G122" s="39"/>
      <c r="H122" s="39"/>
    </row>
    <row r="123" spans="7:8" x14ac:dyDescent="0.25">
      <c r="G123" s="39"/>
      <c r="H123" s="39"/>
    </row>
    <row r="124" spans="7:8" x14ac:dyDescent="0.25">
      <c r="G124" s="39"/>
      <c r="H124" s="39"/>
    </row>
    <row r="125" spans="7:8" x14ac:dyDescent="0.25">
      <c r="G125" s="39"/>
      <c r="H125" s="39"/>
    </row>
    <row r="126" spans="7:8" x14ac:dyDescent="0.25">
      <c r="G126" s="39"/>
      <c r="H126" s="39"/>
    </row>
    <row r="127" spans="7:8" x14ac:dyDescent="0.25">
      <c r="G127" s="39"/>
      <c r="H127" s="39"/>
    </row>
    <row r="128" spans="7:8" x14ac:dyDescent="0.25">
      <c r="G128" s="39"/>
      <c r="H128" s="39"/>
    </row>
    <row r="129" spans="7:8" x14ac:dyDescent="0.25">
      <c r="G129" s="39"/>
      <c r="H129" s="39"/>
    </row>
    <row r="130" spans="7:8" x14ac:dyDescent="0.25">
      <c r="G130" s="39"/>
      <c r="H130" s="39"/>
    </row>
    <row r="131" spans="7:8" x14ac:dyDescent="0.25">
      <c r="G131" s="39"/>
      <c r="H131" s="39"/>
    </row>
    <row r="132" spans="7:8" x14ac:dyDescent="0.25">
      <c r="G132" s="39"/>
      <c r="H132" s="39"/>
    </row>
    <row r="133" spans="7:8" x14ac:dyDescent="0.25">
      <c r="G133" s="39"/>
      <c r="H133" s="39"/>
    </row>
    <row r="134" spans="7:8" x14ac:dyDescent="0.25">
      <c r="G134" s="39"/>
      <c r="H134" s="39"/>
    </row>
    <row r="135" spans="7:8" x14ac:dyDescent="0.25">
      <c r="G135" s="39"/>
      <c r="H135" s="39"/>
    </row>
    <row r="136" spans="7:8" x14ac:dyDescent="0.25">
      <c r="G136" s="39"/>
      <c r="H136" s="39"/>
    </row>
    <row r="137" spans="7:8" x14ac:dyDescent="0.25">
      <c r="G137" s="39"/>
      <c r="H137" s="39"/>
    </row>
    <row r="138" spans="7:8" x14ac:dyDescent="0.25">
      <c r="G138" s="39"/>
      <c r="H138" s="39"/>
    </row>
    <row r="139" spans="7:8" x14ac:dyDescent="0.25">
      <c r="G139" s="39"/>
      <c r="H139" s="39"/>
    </row>
    <row r="140" spans="7:8" x14ac:dyDescent="0.25">
      <c r="G140" s="39"/>
      <c r="H140" s="39"/>
    </row>
    <row r="141" spans="7:8" x14ac:dyDescent="0.25">
      <c r="G141" s="39"/>
      <c r="H141" s="39"/>
    </row>
    <row r="142" spans="7:8" x14ac:dyDescent="0.25">
      <c r="G142" s="39"/>
      <c r="H142" s="39"/>
    </row>
    <row r="143" spans="7:8" x14ac:dyDescent="0.25">
      <c r="G143" s="39"/>
      <c r="H143" s="39"/>
    </row>
    <row r="144" spans="7:8" x14ac:dyDescent="0.25">
      <c r="G144" s="39"/>
      <c r="H144" s="39"/>
    </row>
    <row r="145" spans="7:8" x14ac:dyDescent="0.25">
      <c r="G145" s="39"/>
      <c r="H145" s="39"/>
    </row>
    <row r="146" spans="7:8" x14ac:dyDescent="0.25">
      <c r="G146" s="39"/>
      <c r="H146" s="39"/>
    </row>
    <row r="147" spans="7:8" x14ac:dyDescent="0.25">
      <c r="G147" s="39"/>
      <c r="H147" s="39"/>
    </row>
    <row r="148" spans="7:8" x14ac:dyDescent="0.25">
      <c r="G148" s="39"/>
      <c r="H148" s="39"/>
    </row>
    <row r="149" spans="7:8" x14ac:dyDescent="0.25">
      <c r="G149" s="39"/>
      <c r="H149" s="39"/>
    </row>
    <row r="150" spans="7:8" x14ac:dyDescent="0.25">
      <c r="G150" s="39"/>
      <c r="H150" s="39"/>
    </row>
    <row r="151" spans="7:8" x14ac:dyDescent="0.25">
      <c r="G151" s="39"/>
      <c r="H151" s="39"/>
    </row>
    <row r="152" spans="7:8" x14ac:dyDescent="0.25">
      <c r="G152" s="39"/>
      <c r="H152" s="39"/>
    </row>
    <row r="153" spans="7:8" x14ac:dyDescent="0.25">
      <c r="G153" s="39"/>
      <c r="H153" s="39"/>
    </row>
    <row r="154" spans="7:8" x14ac:dyDescent="0.25">
      <c r="G154" s="39"/>
      <c r="H154" s="39"/>
    </row>
    <row r="155" spans="7:8" x14ac:dyDescent="0.25">
      <c r="G155" s="39"/>
      <c r="H155" s="39"/>
    </row>
    <row r="156" spans="7:8" x14ac:dyDescent="0.25">
      <c r="G156" s="39"/>
      <c r="H156" s="39"/>
    </row>
    <row r="157" spans="7:8" x14ac:dyDescent="0.25">
      <c r="G157" s="39"/>
      <c r="H157" s="39"/>
    </row>
    <row r="158" spans="7:8" x14ac:dyDescent="0.25">
      <c r="G158" s="39"/>
      <c r="H158" s="39"/>
    </row>
    <row r="159" spans="7:8" x14ac:dyDescent="0.25">
      <c r="G159" s="39"/>
      <c r="H159" s="39"/>
    </row>
    <row r="160" spans="7:8" x14ac:dyDescent="0.25">
      <c r="G160" s="39"/>
      <c r="H160" s="39"/>
    </row>
    <row r="161" spans="7:8" x14ac:dyDescent="0.25">
      <c r="G161" s="39"/>
      <c r="H161" s="39"/>
    </row>
    <row r="162" spans="7:8" x14ac:dyDescent="0.25">
      <c r="G162" s="39"/>
      <c r="H162" s="39"/>
    </row>
    <row r="163" spans="7:8" x14ac:dyDescent="0.25">
      <c r="G163" s="39"/>
      <c r="H163" s="39"/>
    </row>
    <row r="164" spans="7:8" x14ac:dyDescent="0.25">
      <c r="G164" s="39"/>
      <c r="H164" s="39"/>
    </row>
    <row r="165" spans="7:8" x14ac:dyDescent="0.25">
      <c r="G165" s="39"/>
      <c r="H165" s="39"/>
    </row>
    <row r="166" spans="7:8" x14ac:dyDescent="0.25">
      <c r="G166" s="39"/>
      <c r="H166" s="39"/>
    </row>
    <row r="167" spans="7:8" x14ac:dyDescent="0.25">
      <c r="G167" s="39"/>
      <c r="H167" s="39"/>
    </row>
    <row r="168" spans="7:8" x14ac:dyDescent="0.25">
      <c r="G168" s="39"/>
      <c r="H168" s="39"/>
    </row>
    <row r="169" spans="7:8" x14ac:dyDescent="0.25">
      <c r="G169" s="39"/>
      <c r="H169" s="39"/>
    </row>
    <row r="170" spans="7:8" x14ac:dyDescent="0.25">
      <c r="G170" s="39"/>
      <c r="H170" s="39"/>
    </row>
    <row r="171" spans="7:8" x14ac:dyDescent="0.25">
      <c r="G171" s="39"/>
      <c r="H171" s="39"/>
    </row>
    <row r="172" spans="7:8" x14ac:dyDescent="0.25">
      <c r="G172" s="39"/>
      <c r="H172" s="39"/>
    </row>
    <row r="173" spans="7:8" x14ac:dyDescent="0.25">
      <c r="G173" s="39"/>
      <c r="H173" s="39"/>
    </row>
    <row r="174" spans="7:8" x14ac:dyDescent="0.25">
      <c r="G174" s="39"/>
      <c r="H174" s="39"/>
    </row>
    <row r="175" spans="7:8" x14ac:dyDescent="0.25">
      <c r="G175" s="39"/>
      <c r="H175" s="39"/>
    </row>
    <row r="176" spans="7:8" x14ac:dyDescent="0.25">
      <c r="G176" s="39"/>
      <c r="H176" s="39"/>
    </row>
    <row r="177" spans="7:8" x14ac:dyDescent="0.25">
      <c r="G177" s="39"/>
      <c r="H177" s="39"/>
    </row>
    <row r="178" spans="7:8" x14ac:dyDescent="0.25">
      <c r="G178" s="39"/>
      <c r="H178" s="39"/>
    </row>
    <row r="179" spans="7:8" x14ac:dyDescent="0.25">
      <c r="G179" s="39"/>
      <c r="H179" s="39"/>
    </row>
    <row r="180" spans="7:8" x14ac:dyDescent="0.25">
      <c r="G180" s="39"/>
      <c r="H180" s="39"/>
    </row>
    <row r="181" spans="7:8" x14ac:dyDescent="0.25">
      <c r="G181" s="39"/>
      <c r="H181" s="39"/>
    </row>
    <row r="182" spans="7:8" x14ac:dyDescent="0.25">
      <c r="G182" s="39"/>
      <c r="H182" s="39"/>
    </row>
    <row r="183" spans="7:8" x14ac:dyDescent="0.25">
      <c r="G183" s="39"/>
      <c r="H183" s="39"/>
    </row>
    <row r="184" spans="7:8" x14ac:dyDescent="0.25">
      <c r="G184" s="39"/>
      <c r="H184" s="39"/>
    </row>
    <row r="185" spans="7:8" x14ac:dyDescent="0.25">
      <c r="G185" s="39"/>
      <c r="H185" s="39"/>
    </row>
    <row r="186" spans="7:8" x14ac:dyDescent="0.25">
      <c r="G186" s="39"/>
      <c r="H186" s="39"/>
    </row>
    <row r="187" spans="7:8" x14ac:dyDescent="0.25">
      <c r="G187" s="39"/>
      <c r="H187" s="39"/>
    </row>
    <row r="188" spans="7:8" x14ac:dyDescent="0.25">
      <c r="G188" s="39"/>
      <c r="H188" s="39"/>
    </row>
    <row r="189" spans="7:8" x14ac:dyDescent="0.25">
      <c r="G189" s="39"/>
      <c r="H189" s="39"/>
    </row>
    <row r="190" spans="7:8" x14ac:dyDescent="0.25">
      <c r="G190" s="39"/>
      <c r="H190" s="39"/>
    </row>
    <row r="191" spans="7:8" x14ac:dyDescent="0.25">
      <c r="G191" s="39"/>
      <c r="H191" s="39"/>
    </row>
    <row r="192" spans="7:8" x14ac:dyDescent="0.25">
      <c r="G192" s="39"/>
      <c r="H192" s="39"/>
    </row>
    <row r="193" spans="7:8" x14ac:dyDescent="0.25">
      <c r="G193" s="39"/>
      <c r="H193" s="39"/>
    </row>
    <row r="194" spans="7:8" x14ac:dyDescent="0.25">
      <c r="G194" s="39"/>
      <c r="H194" s="39"/>
    </row>
    <row r="195" spans="7:8" x14ac:dyDescent="0.25">
      <c r="G195" s="39"/>
      <c r="H195" s="39"/>
    </row>
    <row r="196" spans="7:8" x14ac:dyDescent="0.25">
      <c r="G196" s="39"/>
      <c r="H196" s="39"/>
    </row>
    <row r="197" spans="7:8" x14ac:dyDescent="0.25">
      <c r="G197" s="39"/>
      <c r="H197" s="39"/>
    </row>
    <row r="198" spans="7:8" x14ac:dyDescent="0.25">
      <c r="G198" s="39"/>
      <c r="H198" s="39"/>
    </row>
    <row r="199" spans="7:8" x14ac:dyDescent="0.25">
      <c r="G199" s="39"/>
      <c r="H199" s="39"/>
    </row>
    <row r="200" spans="7:8" x14ac:dyDescent="0.25">
      <c r="G200" s="39"/>
      <c r="H200" s="39"/>
    </row>
    <row r="201" spans="7:8" x14ac:dyDescent="0.25">
      <c r="G201" s="39"/>
      <c r="H201" s="39"/>
    </row>
    <row r="202" spans="7:8" x14ac:dyDescent="0.25">
      <c r="G202" s="39"/>
      <c r="H202" s="39"/>
    </row>
    <row r="203" spans="7:8" x14ac:dyDescent="0.25">
      <c r="G203" s="39"/>
      <c r="H203" s="39"/>
    </row>
    <row r="204" spans="7:8" x14ac:dyDescent="0.25">
      <c r="G204" s="39"/>
      <c r="H204" s="39"/>
    </row>
    <row r="205" spans="7:8" x14ac:dyDescent="0.25">
      <c r="G205" s="39"/>
      <c r="H205" s="39"/>
    </row>
    <row r="206" spans="7:8" x14ac:dyDescent="0.25">
      <c r="G206" s="39"/>
      <c r="H206" s="39"/>
    </row>
    <row r="207" spans="7:8" x14ac:dyDescent="0.25">
      <c r="G207" s="39"/>
      <c r="H207" s="39"/>
    </row>
    <row r="208" spans="7:8" x14ac:dyDescent="0.25">
      <c r="G208" s="39"/>
      <c r="H208" s="39"/>
    </row>
    <row r="209" spans="7:8" x14ac:dyDescent="0.25">
      <c r="G209" s="39"/>
      <c r="H209" s="39"/>
    </row>
    <row r="210" spans="7:8" x14ac:dyDescent="0.25">
      <c r="G210" s="39"/>
      <c r="H210" s="39"/>
    </row>
    <row r="211" spans="7:8" x14ac:dyDescent="0.25">
      <c r="G211" s="39"/>
      <c r="H211" s="39"/>
    </row>
    <row r="212" spans="7:8" x14ac:dyDescent="0.25">
      <c r="G212" s="39"/>
      <c r="H212" s="39"/>
    </row>
    <row r="213" spans="7:8" x14ac:dyDescent="0.25">
      <c r="G213" s="39"/>
      <c r="H213" s="39"/>
    </row>
    <row r="214" spans="7:8" x14ac:dyDescent="0.25">
      <c r="G214" s="39"/>
      <c r="H214" s="39"/>
    </row>
    <row r="215" spans="7:8" x14ac:dyDescent="0.25">
      <c r="G215" s="39"/>
      <c r="H215" s="39"/>
    </row>
    <row r="216" spans="7:8" x14ac:dyDescent="0.25">
      <c r="G216" s="39"/>
      <c r="H216" s="39"/>
    </row>
    <row r="217" spans="7:8" x14ac:dyDescent="0.25">
      <c r="G217" s="39"/>
      <c r="H217" s="39"/>
    </row>
    <row r="218" spans="7:8" x14ac:dyDescent="0.25">
      <c r="G218" s="39"/>
      <c r="H218" s="39"/>
    </row>
    <row r="219" spans="7:8" x14ac:dyDescent="0.25">
      <c r="G219" s="39"/>
      <c r="H219" s="39"/>
    </row>
    <row r="220" spans="7:8" x14ac:dyDescent="0.25">
      <c r="G220" s="39"/>
      <c r="H220" s="39"/>
    </row>
    <row r="221" spans="7:8" x14ac:dyDescent="0.25">
      <c r="G221" s="39"/>
      <c r="H221" s="39"/>
    </row>
    <row r="222" spans="7:8" x14ac:dyDescent="0.25">
      <c r="G222" s="39"/>
      <c r="H222" s="39"/>
    </row>
    <row r="223" spans="7:8" x14ac:dyDescent="0.25">
      <c r="G223" s="39"/>
      <c r="H223" s="39"/>
    </row>
    <row r="224" spans="7:8" x14ac:dyDescent="0.25">
      <c r="G224" s="39"/>
      <c r="H224" s="39"/>
    </row>
    <row r="225" spans="7:8" x14ac:dyDescent="0.25">
      <c r="G225" s="39"/>
      <c r="H225" s="39"/>
    </row>
    <row r="226" spans="7:8" x14ac:dyDescent="0.25">
      <c r="G226" s="39"/>
      <c r="H226" s="39"/>
    </row>
    <row r="227" spans="7:8" x14ac:dyDescent="0.25">
      <c r="G227" s="39"/>
      <c r="H227" s="39"/>
    </row>
    <row r="228" spans="7:8" x14ac:dyDescent="0.25">
      <c r="G228" s="39"/>
      <c r="H228" s="39"/>
    </row>
    <row r="229" spans="7:8" x14ac:dyDescent="0.25">
      <c r="G229" s="39"/>
      <c r="H229" s="39"/>
    </row>
    <row r="230" spans="7:8" x14ac:dyDescent="0.25">
      <c r="G230" s="39"/>
      <c r="H230" s="39"/>
    </row>
    <row r="231" spans="7:8" x14ac:dyDescent="0.25">
      <c r="G231" s="39"/>
      <c r="H231" s="39"/>
    </row>
    <row r="232" spans="7:8" x14ac:dyDescent="0.25">
      <c r="G232" s="39"/>
      <c r="H232" s="39"/>
    </row>
    <row r="233" spans="7:8" x14ac:dyDescent="0.25">
      <c r="G233" s="39"/>
      <c r="H233" s="39"/>
    </row>
    <row r="234" spans="7:8" x14ac:dyDescent="0.25">
      <c r="G234" s="39"/>
      <c r="H234" s="39"/>
    </row>
    <row r="235" spans="7:8" x14ac:dyDescent="0.25">
      <c r="G235" s="39"/>
      <c r="H235" s="39"/>
    </row>
    <row r="236" spans="7:8" x14ac:dyDescent="0.25">
      <c r="G236" s="39"/>
      <c r="H236" s="39"/>
    </row>
    <row r="237" spans="7:8" x14ac:dyDescent="0.25">
      <c r="G237" s="39"/>
      <c r="H237" s="39"/>
    </row>
    <row r="238" spans="7:8" x14ac:dyDescent="0.25">
      <c r="G238" s="39"/>
      <c r="H238" s="39"/>
    </row>
    <row r="239" spans="7:8" x14ac:dyDescent="0.25">
      <c r="G239" s="39"/>
      <c r="H239" s="39"/>
    </row>
    <row r="240" spans="7:8" x14ac:dyDescent="0.25">
      <c r="G240" s="39"/>
      <c r="H240" s="39"/>
    </row>
    <row r="241" spans="7:8" x14ac:dyDescent="0.25">
      <c r="G241" s="39"/>
      <c r="H241" s="39"/>
    </row>
    <row r="242" spans="7:8" x14ac:dyDescent="0.25">
      <c r="G242" s="39"/>
      <c r="H242" s="39"/>
    </row>
    <row r="243" spans="7:8" x14ac:dyDescent="0.25">
      <c r="G243" s="39"/>
      <c r="H243" s="39"/>
    </row>
    <row r="244" spans="7:8" x14ac:dyDescent="0.25">
      <c r="G244" s="39"/>
      <c r="H244" s="39"/>
    </row>
    <row r="245" spans="7:8" x14ac:dyDescent="0.25">
      <c r="G245" s="39"/>
      <c r="H245" s="39"/>
    </row>
    <row r="246" spans="7:8" x14ac:dyDescent="0.25">
      <c r="G246" s="39"/>
      <c r="H246" s="39"/>
    </row>
    <row r="247" spans="7:8" x14ac:dyDescent="0.25">
      <c r="G247" s="39"/>
      <c r="H247" s="39"/>
    </row>
    <row r="248" spans="7:8" x14ac:dyDescent="0.25">
      <c r="G248" s="39"/>
      <c r="H248" s="39"/>
    </row>
    <row r="249" spans="7:8" x14ac:dyDescent="0.25">
      <c r="G249" s="39"/>
      <c r="H249" s="39"/>
    </row>
    <row r="250" spans="7:8" x14ac:dyDescent="0.25">
      <c r="G250" s="39"/>
      <c r="H250" s="39"/>
    </row>
    <row r="251" spans="7:8" x14ac:dyDescent="0.25">
      <c r="G251" s="39"/>
      <c r="H251" s="39"/>
    </row>
    <row r="252" spans="7:8" x14ac:dyDescent="0.25">
      <c r="G252" s="39"/>
      <c r="H252" s="39"/>
    </row>
    <row r="253" spans="7:8" x14ac:dyDescent="0.25">
      <c r="G253" s="39"/>
      <c r="H253" s="39"/>
    </row>
    <row r="254" spans="7:8" x14ac:dyDescent="0.25">
      <c r="G254" s="39"/>
      <c r="H254" s="39"/>
    </row>
    <row r="255" spans="7:8" x14ac:dyDescent="0.25">
      <c r="G255" s="39"/>
      <c r="H255" s="39"/>
    </row>
    <row r="256" spans="7:8" x14ac:dyDescent="0.25">
      <c r="G256" s="39"/>
      <c r="H256" s="39"/>
    </row>
    <row r="257" spans="7:8" x14ac:dyDescent="0.25">
      <c r="G257" s="39"/>
      <c r="H257" s="39"/>
    </row>
    <row r="258" spans="7:8" x14ac:dyDescent="0.25">
      <c r="G258" s="39"/>
      <c r="H258" s="39"/>
    </row>
    <row r="259" spans="7:8" x14ac:dyDescent="0.25">
      <c r="G259" s="39"/>
      <c r="H259" s="39"/>
    </row>
    <row r="260" spans="7:8" x14ac:dyDescent="0.25">
      <c r="G260" s="39"/>
      <c r="H260" s="39"/>
    </row>
    <row r="261" spans="7:8" x14ac:dyDescent="0.25">
      <c r="G261" s="39"/>
      <c r="H261" s="39"/>
    </row>
    <row r="262" spans="7:8" x14ac:dyDescent="0.25">
      <c r="G262" s="39"/>
      <c r="H262" s="39"/>
    </row>
    <row r="263" spans="7:8" x14ac:dyDescent="0.25">
      <c r="G263" s="39"/>
      <c r="H263" s="39"/>
    </row>
  </sheetData>
  <mergeCells count="7">
    <mergeCell ref="B8:F8"/>
    <mergeCell ref="B9:F9"/>
    <mergeCell ref="B34:F34"/>
    <mergeCell ref="B35:F35"/>
    <mergeCell ref="B2:K2"/>
    <mergeCell ref="B4:K4"/>
    <mergeCell ref="B6:K6"/>
  </mergeCells>
  <pageMargins left="0.7" right="0.7" top="0.75" bottom="0.75" header="0.3" footer="0.3"/>
  <pageSetup paperSize="9" scale="34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K70"/>
  <sheetViews>
    <sheetView topLeftCell="A32" workbookViewId="0">
      <selection activeCell="E59" sqref="E59"/>
    </sheetView>
  </sheetViews>
  <sheetFormatPr defaultRowHeight="15" x14ac:dyDescent="0.25"/>
  <cols>
    <col min="4" max="4" width="37.7109375" customWidth="1"/>
    <col min="5" max="7" width="25.28515625" customWidth="1"/>
    <col min="8" max="9" width="15.7109375" customWidth="1"/>
    <col min="11" max="11" width="11.7109375" bestFit="1" customWidth="1"/>
  </cols>
  <sheetData>
    <row r="1" spans="2:11" ht="15.75" x14ac:dyDescent="0.25">
      <c r="D1" s="114"/>
      <c r="E1" s="113"/>
      <c r="F1" s="113"/>
      <c r="G1" s="113"/>
      <c r="H1" s="3"/>
      <c r="I1" s="3"/>
    </row>
    <row r="2" spans="2:11" ht="15.75" customHeight="1" x14ac:dyDescent="0.25">
      <c r="D2" s="154" t="s">
        <v>22</v>
      </c>
      <c r="E2" s="154"/>
      <c r="F2" s="154"/>
      <c r="G2" s="154"/>
      <c r="H2" s="154"/>
      <c r="I2" s="154"/>
    </row>
    <row r="3" spans="2:11" ht="18" x14ac:dyDescent="0.25">
      <c r="D3" s="13"/>
      <c r="E3" s="13"/>
      <c r="F3" s="13"/>
      <c r="G3" s="3"/>
      <c r="H3" s="3"/>
      <c r="I3" s="3"/>
    </row>
    <row r="4" spans="2:11" ht="29.25" customHeight="1" x14ac:dyDescent="0.25">
      <c r="B4" s="155" t="s">
        <v>113</v>
      </c>
      <c r="C4" s="156"/>
      <c r="D4" s="157"/>
      <c r="E4" s="1" t="s">
        <v>41</v>
      </c>
      <c r="F4" s="1" t="s">
        <v>174</v>
      </c>
      <c r="G4" s="1" t="s">
        <v>177</v>
      </c>
      <c r="H4" s="1" t="s">
        <v>11</v>
      </c>
      <c r="I4" s="1" t="s">
        <v>24</v>
      </c>
    </row>
    <row r="5" spans="2:11" x14ac:dyDescent="0.25">
      <c r="B5" s="95"/>
      <c r="C5" s="96"/>
      <c r="D5" s="97">
        <v>1</v>
      </c>
      <c r="E5" s="1">
        <v>2</v>
      </c>
      <c r="F5" s="1">
        <v>3</v>
      </c>
      <c r="G5" s="1">
        <v>4</v>
      </c>
      <c r="H5" s="101" t="s">
        <v>168</v>
      </c>
      <c r="I5" s="101" t="s">
        <v>169</v>
      </c>
    </row>
    <row r="6" spans="2:11" x14ac:dyDescent="0.25">
      <c r="B6" s="94"/>
      <c r="C6" s="94"/>
      <c r="D6" s="92" t="s">
        <v>21</v>
      </c>
      <c r="E6" s="93">
        <f>E7</f>
        <v>1209627.06</v>
      </c>
      <c r="F6" s="42">
        <f>F7</f>
        <v>1489359.5899999999</v>
      </c>
      <c r="G6" s="93">
        <f>G7</f>
        <v>1480287.8399999999</v>
      </c>
      <c r="H6" s="93">
        <f t="shared" ref="H6:H14" si="0">G6/E6*100</f>
        <v>122.37555598334579</v>
      </c>
      <c r="I6" s="93">
        <f t="shared" ref="I6:I14" si="1">G6/F6*100</f>
        <v>99.390895921917689</v>
      </c>
      <c r="J6" s="111"/>
      <c r="K6" s="46"/>
    </row>
    <row r="7" spans="2:11" x14ac:dyDescent="0.25">
      <c r="B7" s="59">
        <v>6</v>
      </c>
      <c r="C7" s="48"/>
      <c r="D7" s="58" t="s">
        <v>2</v>
      </c>
      <c r="E7" s="69">
        <f>E8+E10+E12+E14+E18+E20</f>
        <v>1209627.06</v>
      </c>
      <c r="F7" s="47">
        <f>F8+F10+F12+F14+F18+F20+F22</f>
        <v>1489359.5899999999</v>
      </c>
      <c r="G7" s="69">
        <f>G8+G10+G12+G14+G18+G20+G22</f>
        <v>1480287.8399999999</v>
      </c>
      <c r="H7" s="69">
        <f t="shared" si="0"/>
        <v>122.37555598334579</v>
      </c>
      <c r="I7" s="69">
        <f t="shared" si="1"/>
        <v>99.390895921917689</v>
      </c>
      <c r="K7" s="46"/>
    </row>
    <row r="8" spans="2:11" x14ac:dyDescent="0.25">
      <c r="B8" s="57"/>
      <c r="C8" s="49"/>
      <c r="D8" s="51" t="s">
        <v>98</v>
      </c>
      <c r="E8" s="69">
        <f>E9</f>
        <v>729.96</v>
      </c>
      <c r="F8" s="47">
        <f>F9</f>
        <v>2254.96</v>
      </c>
      <c r="G8" s="69">
        <f>G9</f>
        <v>2254.96</v>
      </c>
      <c r="H8" s="69">
        <f t="shared" si="0"/>
        <v>308.91555701682285</v>
      </c>
      <c r="I8" s="69">
        <f t="shared" si="1"/>
        <v>100</v>
      </c>
    </row>
    <row r="9" spans="2:11" x14ac:dyDescent="0.25">
      <c r="B9" s="57"/>
      <c r="C9" s="49">
        <v>67</v>
      </c>
      <c r="D9" s="52" t="s">
        <v>50</v>
      </c>
      <c r="E9" s="68">
        <v>729.96</v>
      </c>
      <c r="F9" s="41">
        <f>729.96+1525</f>
        <v>2254.96</v>
      </c>
      <c r="G9" s="68">
        <f>729.96+1525</f>
        <v>2254.96</v>
      </c>
      <c r="H9" s="68">
        <f t="shared" si="0"/>
        <v>308.91555701682285</v>
      </c>
      <c r="I9" s="68">
        <f t="shared" si="1"/>
        <v>100</v>
      </c>
      <c r="K9" s="46"/>
    </row>
    <row r="10" spans="2:11" ht="25.5" x14ac:dyDescent="0.25">
      <c r="B10" s="57"/>
      <c r="C10" s="49"/>
      <c r="D10" s="51" t="s">
        <v>182</v>
      </c>
      <c r="E10" s="69">
        <f>E11</f>
        <v>100</v>
      </c>
      <c r="F10" s="47">
        <f>F11</f>
        <v>100</v>
      </c>
      <c r="G10" s="69">
        <f>G11</f>
        <v>100</v>
      </c>
      <c r="H10" s="68">
        <f t="shared" si="0"/>
        <v>100</v>
      </c>
      <c r="I10" s="69"/>
      <c r="K10" s="46"/>
    </row>
    <row r="11" spans="2:11" ht="15" customHeight="1" x14ac:dyDescent="0.25">
      <c r="B11" s="57"/>
      <c r="C11" s="49">
        <v>67</v>
      </c>
      <c r="D11" s="52" t="s">
        <v>50</v>
      </c>
      <c r="E11" s="68">
        <v>100</v>
      </c>
      <c r="F11" s="41">
        <v>100</v>
      </c>
      <c r="G11" s="68">
        <v>100</v>
      </c>
      <c r="H11" s="68">
        <f t="shared" si="0"/>
        <v>100</v>
      </c>
      <c r="I11" s="68"/>
      <c r="K11" s="46"/>
    </row>
    <row r="12" spans="2:11" ht="25.5" x14ac:dyDescent="0.25">
      <c r="B12" s="57"/>
      <c r="C12" s="49"/>
      <c r="D12" s="51" t="s">
        <v>108</v>
      </c>
      <c r="E12" s="69">
        <f>E13</f>
        <v>114665.71</v>
      </c>
      <c r="F12" s="47">
        <f>F13</f>
        <v>107819.07</v>
      </c>
      <c r="G12" s="69">
        <f>G13</f>
        <v>108217.7</v>
      </c>
      <c r="H12" s="69">
        <f t="shared" si="0"/>
        <v>94.376688549698059</v>
      </c>
      <c r="I12" s="69">
        <f t="shared" si="1"/>
        <v>100.3697212376252</v>
      </c>
      <c r="K12" s="46"/>
    </row>
    <row r="13" spans="2:11" x14ac:dyDescent="0.25">
      <c r="B13" s="57"/>
      <c r="C13" s="49">
        <v>67</v>
      </c>
      <c r="D13" s="52" t="s">
        <v>50</v>
      </c>
      <c r="E13" s="68">
        <v>114665.71</v>
      </c>
      <c r="F13" s="41">
        <v>107819.07</v>
      </c>
      <c r="G13" s="68">
        <v>108217.7</v>
      </c>
      <c r="H13" s="68"/>
      <c r="I13" s="68"/>
      <c r="K13" s="46"/>
    </row>
    <row r="14" spans="2:11" x14ac:dyDescent="0.25">
      <c r="B14" s="57"/>
      <c r="C14" s="49"/>
      <c r="D14" s="56" t="s">
        <v>99</v>
      </c>
      <c r="E14" s="69">
        <f>E16+E17</f>
        <v>115.78</v>
      </c>
      <c r="F14" s="47">
        <f>F15+F16+F17</f>
        <v>31.26</v>
      </c>
      <c r="G14" s="69">
        <f>G15+G17</f>
        <v>30.290000000000003</v>
      </c>
      <c r="H14" s="69">
        <f t="shared" si="0"/>
        <v>26.161685956123687</v>
      </c>
      <c r="I14" s="69">
        <f t="shared" si="1"/>
        <v>96.896992962252085</v>
      </c>
      <c r="K14" s="46"/>
    </row>
    <row r="15" spans="2:11" x14ac:dyDescent="0.25">
      <c r="B15" s="57"/>
      <c r="C15" s="49">
        <v>64</v>
      </c>
      <c r="D15" s="53" t="s">
        <v>94</v>
      </c>
      <c r="E15" s="68"/>
      <c r="F15" s="41">
        <v>1</v>
      </c>
      <c r="G15" s="68">
        <v>0.03</v>
      </c>
      <c r="H15" s="69"/>
      <c r="I15" s="69"/>
      <c r="K15" s="46"/>
    </row>
    <row r="16" spans="2:11" ht="25.5" x14ac:dyDescent="0.25">
      <c r="B16" s="119"/>
      <c r="C16" s="120">
        <v>65</v>
      </c>
      <c r="D16" s="55" t="s">
        <v>100</v>
      </c>
      <c r="E16" s="121">
        <v>25</v>
      </c>
      <c r="F16" s="41"/>
      <c r="G16" s="121"/>
      <c r="H16" s="122"/>
      <c r="I16" s="121"/>
      <c r="J16" s="118"/>
      <c r="K16" s="46"/>
    </row>
    <row r="17" spans="2:11" ht="25.5" x14ac:dyDescent="0.25">
      <c r="B17" s="57"/>
      <c r="C17" s="49">
        <v>66</v>
      </c>
      <c r="D17" s="55" t="s">
        <v>101</v>
      </c>
      <c r="E17" s="68">
        <v>90.78</v>
      </c>
      <c r="F17" s="41">
        <v>30.26</v>
      </c>
      <c r="G17" s="68">
        <v>30.26</v>
      </c>
      <c r="H17" s="68">
        <f>G17/E17*100</f>
        <v>33.333333333333336</v>
      </c>
      <c r="I17" s="68">
        <f t="shared" ref="I17:I21" si="2">G17/F17*100</f>
        <v>100</v>
      </c>
      <c r="K17" s="46"/>
    </row>
    <row r="18" spans="2:11" x14ac:dyDescent="0.25">
      <c r="B18" s="57"/>
      <c r="C18" s="49"/>
      <c r="D18" s="54" t="s">
        <v>102</v>
      </c>
      <c r="E18" s="47">
        <f>E19</f>
        <v>10730.5</v>
      </c>
      <c r="F18" s="47">
        <f>F19</f>
        <v>20495.669999999998</v>
      </c>
      <c r="G18" s="47">
        <f>G19</f>
        <v>20678.669999999998</v>
      </c>
      <c r="H18" s="69">
        <f>G18/E18*100</f>
        <v>192.70928661292575</v>
      </c>
      <c r="I18" s="69">
        <f t="shared" si="2"/>
        <v>100.89287151871591</v>
      </c>
      <c r="K18" s="46"/>
    </row>
    <row r="19" spans="2:11" ht="28.5" customHeight="1" x14ac:dyDescent="0.25">
      <c r="B19" s="57"/>
      <c r="C19" s="50">
        <v>65</v>
      </c>
      <c r="D19" s="60" t="s">
        <v>100</v>
      </c>
      <c r="E19" s="41">
        <v>10730.5</v>
      </c>
      <c r="F19" s="41">
        <v>20495.669999999998</v>
      </c>
      <c r="G19" s="41">
        <v>20678.669999999998</v>
      </c>
      <c r="H19" s="68">
        <f>G19/E19*100</f>
        <v>192.70928661292575</v>
      </c>
      <c r="I19" s="68">
        <f t="shared" si="2"/>
        <v>100.89287151871591</v>
      </c>
      <c r="K19" s="46"/>
    </row>
    <row r="20" spans="2:11" x14ac:dyDescent="0.25">
      <c r="B20" s="57"/>
      <c r="C20" s="49"/>
      <c r="D20" s="51" t="s">
        <v>110</v>
      </c>
      <c r="E20" s="69">
        <f>E21</f>
        <v>1083285.1100000001</v>
      </c>
      <c r="F20" s="47">
        <f>F21</f>
        <v>1356653.43</v>
      </c>
      <c r="G20" s="69">
        <f>G21</f>
        <v>1346859.51</v>
      </c>
      <c r="H20" s="69">
        <f>G20/E20*100</f>
        <v>124.33102768300766</v>
      </c>
      <c r="I20" s="69">
        <f t="shared" si="2"/>
        <v>99.278082391314939</v>
      </c>
      <c r="K20" s="46"/>
    </row>
    <row r="21" spans="2:11" ht="28.5" customHeight="1" x14ac:dyDescent="0.25">
      <c r="B21" s="57"/>
      <c r="C21" s="49">
        <v>63</v>
      </c>
      <c r="D21" s="52" t="s">
        <v>13</v>
      </c>
      <c r="E21" s="68">
        <v>1083285.1100000001</v>
      </c>
      <c r="F21" s="41">
        <v>1356653.43</v>
      </c>
      <c r="G21" s="68">
        <v>1346859.51</v>
      </c>
      <c r="H21" s="69">
        <f>G21/E21*100</f>
        <v>124.33102768300766</v>
      </c>
      <c r="I21" s="69">
        <f t="shared" si="2"/>
        <v>99.278082391314939</v>
      </c>
      <c r="K21" s="46"/>
    </row>
    <row r="22" spans="2:11" ht="28.5" customHeight="1" x14ac:dyDescent="0.25">
      <c r="B22" s="57"/>
      <c r="C22" s="49"/>
      <c r="D22" s="51" t="s">
        <v>180</v>
      </c>
      <c r="E22" s="69"/>
      <c r="F22" s="47">
        <f>F23</f>
        <v>2005.2</v>
      </c>
      <c r="G22" s="69">
        <f>G23</f>
        <v>2146.71</v>
      </c>
      <c r="H22" s="69"/>
      <c r="I22" s="69"/>
      <c r="K22" s="46"/>
    </row>
    <row r="23" spans="2:11" ht="28.5" customHeight="1" x14ac:dyDescent="0.25">
      <c r="B23" s="57"/>
      <c r="C23" s="49">
        <v>66</v>
      </c>
      <c r="D23" s="52" t="s">
        <v>181</v>
      </c>
      <c r="E23" s="68"/>
      <c r="F23" s="68">
        <v>2005.2</v>
      </c>
      <c r="G23" s="68">
        <v>2146.71</v>
      </c>
      <c r="H23" s="69"/>
      <c r="I23" s="69"/>
      <c r="K23" s="46"/>
    </row>
    <row r="24" spans="2:11" ht="15.75" customHeight="1" x14ac:dyDescent="0.25">
      <c r="B24" s="90"/>
      <c r="C24" s="91"/>
      <c r="D24" s="92" t="s">
        <v>103</v>
      </c>
      <c r="E24" s="93">
        <f>E25+E28+E30+E37+E41+E43+E45+E48+E51</f>
        <v>1214387.6500000001</v>
      </c>
      <c r="F24" s="42">
        <f>F25+F28+F30+F35+F37+F41+F43+F45+F48+F51+F54</f>
        <v>1488915.79</v>
      </c>
      <c r="G24" s="93">
        <f>G25+G28+G30+G35+G43+G45+G48+G51+G54</f>
        <v>1465357.1500000001</v>
      </c>
      <c r="H24" s="93">
        <f t="shared" ref="H24:H32" si="3">G24/E24*100</f>
        <v>120.66634159199494</v>
      </c>
      <c r="I24" s="93">
        <f t="shared" ref="I24:I32" si="4">G24/F24*100</f>
        <v>98.417731871860937</v>
      </c>
      <c r="K24" s="46"/>
    </row>
    <row r="25" spans="2:11" ht="15.75" customHeight="1" x14ac:dyDescent="0.25">
      <c r="B25" s="57"/>
      <c r="C25" s="49"/>
      <c r="D25" s="51" t="s">
        <v>98</v>
      </c>
      <c r="E25" s="69">
        <f>E26</f>
        <v>729.96</v>
      </c>
      <c r="F25" s="47">
        <f>F26+F27</f>
        <v>2254.96</v>
      </c>
      <c r="G25" s="69">
        <f>G26+G27</f>
        <v>2254.96</v>
      </c>
      <c r="H25" s="122"/>
      <c r="I25" s="69"/>
      <c r="K25" s="46"/>
    </row>
    <row r="26" spans="2:11" x14ac:dyDescent="0.25">
      <c r="B26" s="57"/>
      <c r="C26" s="49">
        <v>31</v>
      </c>
      <c r="D26" s="61" t="s">
        <v>4</v>
      </c>
      <c r="E26" s="68">
        <v>729.96</v>
      </c>
      <c r="F26" s="41">
        <v>729.96</v>
      </c>
      <c r="G26" s="68">
        <v>729.96</v>
      </c>
      <c r="H26" s="68">
        <f t="shared" si="3"/>
        <v>100</v>
      </c>
      <c r="I26" s="68">
        <f t="shared" si="4"/>
        <v>100</v>
      </c>
      <c r="K26" s="46"/>
    </row>
    <row r="27" spans="2:11" x14ac:dyDescent="0.25">
      <c r="B27" s="57"/>
      <c r="C27" s="49">
        <v>32</v>
      </c>
      <c r="D27" s="52" t="s">
        <v>10</v>
      </c>
      <c r="E27" s="68"/>
      <c r="F27" s="41">
        <v>1525</v>
      </c>
      <c r="G27" s="68">
        <v>1525</v>
      </c>
      <c r="H27" s="68"/>
      <c r="I27" s="68"/>
      <c r="K27" s="46"/>
    </row>
    <row r="28" spans="2:11" ht="25.5" x14ac:dyDescent="0.25">
      <c r="B28" s="57"/>
      <c r="C28" s="49"/>
      <c r="D28" s="51" t="s">
        <v>182</v>
      </c>
      <c r="E28" s="69">
        <f>E29</f>
        <v>100</v>
      </c>
      <c r="F28" s="47">
        <f>F29</f>
        <v>100</v>
      </c>
      <c r="G28" s="69">
        <f>G29</f>
        <v>100</v>
      </c>
      <c r="H28" s="69">
        <v>100</v>
      </c>
      <c r="I28" s="69">
        <v>100</v>
      </c>
      <c r="K28" s="46"/>
    </row>
    <row r="29" spans="2:11" x14ac:dyDescent="0.25">
      <c r="B29" s="57"/>
      <c r="C29" s="49">
        <v>32</v>
      </c>
      <c r="D29" s="52" t="s">
        <v>10</v>
      </c>
      <c r="E29" s="68">
        <v>100</v>
      </c>
      <c r="F29" s="41">
        <v>100</v>
      </c>
      <c r="G29" s="68">
        <v>100</v>
      </c>
      <c r="H29" s="68">
        <f t="shared" ref="H29" si="5">G29/E29*100</f>
        <v>100</v>
      </c>
      <c r="I29" s="68">
        <f t="shared" ref="I29" si="6">G29/F29*100</f>
        <v>100</v>
      </c>
      <c r="K29" s="46"/>
    </row>
    <row r="30" spans="2:11" x14ac:dyDescent="0.25">
      <c r="B30" s="57"/>
      <c r="C30" s="49"/>
      <c r="D30" s="51" t="s">
        <v>110</v>
      </c>
      <c r="E30" s="69">
        <f>E31+E32+E33+E34</f>
        <v>1082888.08</v>
      </c>
      <c r="F30" s="47">
        <f>F31+F32+F33+F34</f>
        <v>1355146.59</v>
      </c>
      <c r="G30" s="69">
        <f>G31+G32+G33+G34</f>
        <v>1342291.05</v>
      </c>
      <c r="H30" s="69">
        <f t="shared" si="3"/>
        <v>123.9547350082568</v>
      </c>
      <c r="I30" s="69">
        <f t="shared" si="4"/>
        <v>99.051354289280241</v>
      </c>
      <c r="K30" s="46"/>
    </row>
    <row r="31" spans="2:11" x14ac:dyDescent="0.25">
      <c r="B31" s="57"/>
      <c r="C31" s="49">
        <v>31</v>
      </c>
      <c r="D31" s="61" t="s">
        <v>4</v>
      </c>
      <c r="E31" s="68">
        <v>1081872.8400000001</v>
      </c>
      <c r="F31" s="41">
        <v>1353975</v>
      </c>
      <c r="G31" s="68">
        <v>1341269.97</v>
      </c>
      <c r="H31" s="68">
        <f t="shared" si="3"/>
        <v>123.97667456001575</v>
      </c>
      <c r="I31" s="68">
        <f t="shared" si="4"/>
        <v>99.061649587326201</v>
      </c>
      <c r="K31" s="46"/>
    </row>
    <row r="32" spans="2:11" x14ac:dyDescent="0.25">
      <c r="B32" s="57"/>
      <c r="C32" s="49">
        <v>32</v>
      </c>
      <c r="D32" s="52" t="s">
        <v>10</v>
      </c>
      <c r="E32" s="68">
        <v>177.85</v>
      </c>
      <c r="F32" s="41">
        <v>190.09</v>
      </c>
      <c r="G32" s="68">
        <v>190.09</v>
      </c>
      <c r="H32" s="68">
        <f t="shared" si="3"/>
        <v>106.88220410458251</v>
      </c>
      <c r="I32" s="68">
        <f t="shared" si="4"/>
        <v>100</v>
      </c>
      <c r="K32" s="46"/>
    </row>
    <row r="33" spans="2:11" x14ac:dyDescent="0.25">
      <c r="B33" s="57"/>
      <c r="C33" s="50">
        <v>38</v>
      </c>
      <c r="D33" s="63" t="s">
        <v>104</v>
      </c>
      <c r="E33" s="68">
        <v>26.76</v>
      </c>
      <c r="F33" s="41">
        <v>31.5</v>
      </c>
      <c r="G33" s="68">
        <v>31.5</v>
      </c>
      <c r="H33" s="68"/>
      <c r="I33" s="68">
        <f>G33/F33*100</f>
        <v>100</v>
      </c>
      <c r="K33" s="46"/>
    </row>
    <row r="34" spans="2:11" ht="25.5" x14ac:dyDescent="0.25">
      <c r="B34" s="57"/>
      <c r="C34" s="49">
        <v>42</v>
      </c>
      <c r="D34" s="52" t="s">
        <v>80</v>
      </c>
      <c r="E34" s="68">
        <v>810.63</v>
      </c>
      <c r="F34" s="41">
        <v>950</v>
      </c>
      <c r="G34" s="68">
        <v>799.49</v>
      </c>
      <c r="H34" s="68">
        <f>G34/E34*100</f>
        <v>98.625760211193764</v>
      </c>
      <c r="I34" s="68">
        <f>G34/F34*100</f>
        <v>84.156842105263166</v>
      </c>
      <c r="K34" s="46"/>
    </row>
    <row r="35" spans="2:11" x14ac:dyDescent="0.25">
      <c r="B35" s="57"/>
      <c r="C35" s="49"/>
      <c r="D35" s="51" t="s">
        <v>111</v>
      </c>
      <c r="E35" s="68"/>
      <c r="F35" s="47">
        <f>F36</f>
        <v>821.57</v>
      </c>
      <c r="G35" s="69">
        <f>G36</f>
        <v>821.57</v>
      </c>
      <c r="H35" s="69"/>
      <c r="I35" s="69"/>
      <c r="K35" s="46"/>
    </row>
    <row r="36" spans="2:11" x14ac:dyDescent="0.25">
      <c r="B36" s="57"/>
      <c r="C36" s="49">
        <v>32</v>
      </c>
      <c r="D36" s="52" t="s">
        <v>10</v>
      </c>
      <c r="E36" s="68"/>
      <c r="F36" s="41">
        <v>821.57</v>
      </c>
      <c r="G36" s="68">
        <v>821.57</v>
      </c>
      <c r="H36" s="69"/>
      <c r="I36" s="69"/>
      <c r="K36" s="46"/>
    </row>
    <row r="37" spans="2:11" ht="25.5" x14ac:dyDescent="0.25">
      <c r="B37" s="57"/>
      <c r="C37" s="49"/>
      <c r="D37" s="51" t="s">
        <v>105</v>
      </c>
      <c r="E37" s="47">
        <f>E38+E39+E40</f>
        <v>4918.2700000000004</v>
      </c>
      <c r="F37" s="47"/>
      <c r="G37" s="47"/>
      <c r="H37" s="69"/>
      <c r="I37" s="69"/>
      <c r="K37" s="46"/>
    </row>
    <row r="38" spans="2:11" x14ac:dyDescent="0.25">
      <c r="B38" s="57"/>
      <c r="C38" s="49">
        <v>32</v>
      </c>
      <c r="D38" s="52" t="s">
        <v>10</v>
      </c>
      <c r="E38" s="41">
        <v>2099.34</v>
      </c>
      <c r="F38" s="41"/>
      <c r="G38" s="41"/>
      <c r="H38" s="69"/>
      <c r="I38" s="69"/>
      <c r="K38" s="46"/>
    </row>
    <row r="39" spans="2:11" ht="25.5" x14ac:dyDescent="0.25">
      <c r="B39" s="57"/>
      <c r="C39" s="49">
        <v>41</v>
      </c>
      <c r="D39" s="52" t="s">
        <v>106</v>
      </c>
      <c r="E39" s="41">
        <v>387.5</v>
      </c>
      <c r="F39" s="41"/>
      <c r="G39" s="41"/>
      <c r="H39" s="69"/>
      <c r="I39" s="68"/>
      <c r="K39" s="46"/>
    </row>
    <row r="40" spans="2:11" ht="25.5" x14ac:dyDescent="0.25">
      <c r="B40" s="57"/>
      <c r="C40" s="49">
        <v>42</v>
      </c>
      <c r="D40" s="52" t="s">
        <v>80</v>
      </c>
      <c r="E40" s="68">
        <v>2431.4299999999998</v>
      </c>
      <c r="F40" s="68"/>
      <c r="G40" s="68"/>
      <c r="H40" s="69"/>
      <c r="I40" s="68"/>
      <c r="K40" s="46"/>
    </row>
    <row r="41" spans="2:11" x14ac:dyDescent="0.25">
      <c r="B41" s="57"/>
      <c r="C41" s="49"/>
      <c r="D41" s="62" t="s">
        <v>99</v>
      </c>
      <c r="E41" s="69">
        <f>E42</f>
        <v>115.23</v>
      </c>
      <c r="F41" s="69">
        <f>F42</f>
        <v>31.26</v>
      </c>
      <c r="G41" s="69"/>
      <c r="H41" s="69"/>
      <c r="I41" s="69"/>
      <c r="K41" s="46"/>
    </row>
    <row r="42" spans="2:11" x14ac:dyDescent="0.25">
      <c r="B42" s="57"/>
      <c r="C42" s="49">
        <v>32</v>
      </c>
      <c r="D42" s="52" t="s">
        <v>10</v>
      </c>
      <c r="E42" s="68">
        <v>115.23</v>
      </c>
      <c r="F42" s="68">
        <v>31.26</v>
      </c>
      <c r="G42" s="68"/>
      <c r="H42" s="68"/>
      <c r="I42" s="68">
        <f t="shared" ref="I42:I52" si="7">G42/F42*100</f>
        <v>0</v>
      </c>
      <c r="K42" s="46"/>
    </row>
    <row r="43" spans="2:11" x14ac:dyDescent="0.25">
      <c r="B43" s="57"/>
      <c r="C43" s="49"/>
      <c r="D43" s="62" t="s">
        <v>107</v>
      </c>
      <c r="E43" s="69">
        <f>E44</f>
        <v>2.56</v>
      </c>
      <c r="F43" s="69">
        <f>F44</f>
        <v>0.55000000000000004</v>
      </c>
      <c r="G43" s="69">
        <f>G44</f>
        <v>0.55000000000000004</v>
      </c>
      <c r="H43" s="69">
        <f t="shared" ref="H42:H51" si="8">G43/E43*100</f>
        <v>21.484375</v>
      </c>
      <c r="I43" s="69">
        <f t="shared" si="7"/>
        <v>100</v>
      </c>
      <c r="K43" s="46"/>
    </row>
    <row r="44" spans="2:11" x14ac:dyDescent="0.25">
      <c r="B44" s="57"/>
      <c r="C44" s="49">
        <v>32</v>
      </c>
      <c r="D44" s="52" t="s">
        <v>10</v>
      </c>
      <c r="E44" s="68">
        <v>2.56</v>
      </c>
      <c r="F44" s="68">
        <v>0.55000000000000004</v>
      </c>
      <c r="G44" s="68">
        <v>0.55000000000000004</v>
      </c>
      <c r="H44" s="68">
        <f t="shared" si="8"/>
        <v>21.484375</v>
      </c>
      <c r="I44" s="68">
        <f t="shared" si="7"/>
        <v>100</v>
      </c>
      <c r="K44" s="46"/>
    </row>
    <row r="45" spans="2:11" ht="30" x14ac:dyDescent="0.25">
      <c r="B45" s="49"/>
      <c r="C45" s="48"/>
      <c r="D45" s="65" t="s">
        <v>112</v>
      </c>
      <c r="E45" s="69">
        <f>E46+E47</f>
        <v>113531.23</v>
      </c>
      <c r="F45" s="69">
        <f>F46+F47</f>
        <v>107819.07</v>
      </c>
      <c r="G45" s="69">
        <f>G46+G47</f>
        <v>107800.02</v>
      </c>
      <c r="H45" s="69">
        <f t="shared" si="8"/>
        <v>94.951864786455687</v>
      </c>
      <c r="I45" s="69">
        <f t="shared" si="7"/>
        <v>99.982331511484929</v>
      </c>
      <c r="K45" s="46"/>
    </row>
    <row r="46" spans="2:11" x14ac:dyDescent="0.25">
      <c r="B46" s="49"/>
      <c r="C46" s="49">
        <v>32</v>
      </c>
      <c r="D46" s="52" t="s">
        <v>10</v>
      </c>
      <c r="E46" s="68">
        <f>97648.86+15348.75</f>
        <v>112997.61</v>
      </c>
      <c r="F46" s="68">
        <v>107099.07</v>
      </c>
      <c r="G46" s="68">
        <v>107099.07</v>
      </c>
      <c r="H46" s="68">
        <f t="shared" si="8"/>
        <v>94.77994269082329</v>
      </c>
      <c r="I46" s="68">
        <f t="shared" si="7"/>
        <v>100</v>
      </c>
      <c r="K46" s="46"/>
    </row>
    <row r="47" spans="2:11" x14ac:dyDescent="0.25">
      <c r="B47" s="49"/>
      <c r="C47" s="49">
        <v>34</v>
      </c>
      <c r="D47" s="67" t="s">
        <v>75</v>
      </c>
      <c r="E47" s="68">
        <v>533.62</v>
      </c>
      <c r="F47" s="68">
        <v>720</v>
      </c>
      <c r="G47" s="68">
        <v>700.95</v>
      </c>
      <c r="H47" s="68">
        <f t="shared" si="8"/>
        <v>131.35752033282111</v>
      </c>
      <c r="I47" s="68">
        <f t="shared" si="7"/>
        <v>97.354166666666671</v>
      </c>
      <c r="K47" s="46"/>
    </row>
    <row r="48" spans="2:11" x14ac:dyDescent="0.25">
      <c r="B48" s="49"/>
      <c r="C48" s="49"/>
      <c r="D48" s="62" t="s">
        <v>102</v>
      </c>
      <c r="E48" s="69">
        <f>E49+E50</f>
        <v>10489.58</v>
      </c>
      <c r="F48" s="69">
        <f>F49+F50</f>
        <v>20495.669999999998</v>
      </c>
      <c r="G48" s="69">
        <f>G49+G50</f>
        <v>9701.3700000000008</v>
      </c>
      <c r="H48" s="69">
        <f t="shared" si="8"/>
        <v>92.485781127557061</v>
      </c>
      <c r="I48" s="69">
        <f t="shared" si="7"/>
        <v>47.333753909972209</v>
      </c>
      <c r="K48" s="46"/>
    </row>
    <row r="49" spans="2:11" x14ac:dyDescent="0.25">
      <c r="B49" s="48"/>
      <c r="C49" s="49">
        <v>32</v>
      </c>
      <c r="D49" s="52" t="s">
        <v>10</v>
      </c>
      <c r="E49" s="68">
        <v>1491.58</v>
      </c>
      <c r="F49" s="68">
        <v>10395.67</v>
      </c>
      <c r="G49" s="68">
        <v>9610</v>
      </c>
      <c r="H49" s="68">
        <f t="shared" si="8"/>
        <v>644.28324327223493</v>
      </c>
      <c r="I49" s="68">
        <f t="shared" si="7"/>
        <v>92.442334164127942</v>
      </c>
      <c r="K49" s="46"/>
    </row>
    <row r="50" spans="2:11" ht="25.5" x14ac:dyDescent="0.25">
      <c r="B50" s="48"/>
      <c r="C50" s="49">
        <v>42</v>
      </c>
      <c r="D50" s="52" t="s">
        <v>80</v>
      </c>
      <c r="E50" s="68">
        <v>8998</v>
      </c>
      <c r="F50" s="68">
        <v>10100</v>
      </c>
      <c r="G50" s="68">
        <v>91.37</v>
      </c>
      <c r="H50" s="68">
        <f t="shared" si="8"/>
        <v>1.0154478773060682</v>
      </c>
      <c r="I50" s="68">
        <f t="shared" si="7"/>
        <v>0.90465346534653457</v>
      </c>
      <c r="K50" s="46"/>
    </row>
    <row r="51" spans="2:11" ht="30" x14ac:dyDescent="0.25">
      <c r="B51" s="48"/>
      <c r="C51" s="49"/>
      <c r="D51" s="65" t="s">
        <v>109</v>
      </c>
      <c r="E51" s="69">
        <f>E52</f>
        <v>1612.74</v>
      </c>
      <c r="F51" s="69">
        <f>F52</f>
        <v>240.92</v>
      </c>
      <c r="G51" s="69">
        <f>G52+G53</f>
        <v>240.92</v>
      </c>
      <c r="H51" s="69">
        <f t="shared" si="8"/>
        <v>14.938551781440282</v>
      </c>
      <c r="I51" s="69">
        <f t="shared" si="7"/>
        <v>100</v>
      </c>
      <c r="K51" s="46"/>
    </row>
    <row r="52" spans="2:11" x14ac:dyDescent="0.25">
      <c r="B52" s="48"/>
      <c r="C52" s="49">
        <v>32</v>
      </c>
      <c r="D52" s="52" t="s">
        <v>10</v>
      </c>
      <c r="E52" s="68">
        <v>1612.74</v>
      </c>
      <c r="F52" s="68">
        <v>240.92</v>
      </c>
      <c r="G52" s="68">
        <v>192.7</v>
      </c>
      <c r="H52" s="69"/>
      <c r="I52" s="68">
        <f t="shared" si="7"/>
        <v>79.985057280425025</v>
      </c>
      <c r="K52" s="46"/>
    </row>
    <row r="53" spans="2:11" ht="25.5" x14ac:dyDescent="0.25">
      <c r="B53" s="48"/>
      <c r="C53" s="49">
        <v>42</v>
      </c>
      <c r="D53" s="52" t="s">
        <v>80</v>
      </c>
      <c r="E53" s="68"/>
      <c r="F53" s="68"/>
      <c r="G53" s="68">
        <v>48.22</v>
      </c>
      <c r="H53" s="69"/>
      <c r="I53" s="69"/>
      <c r="K53" s="46"/>
    </row>
    <row r="54" spans="2:11" ht="17.25" customHeight="1" x14ac:dyDescent="0.25">
      <c r="B54" s="48"/>
      <c r="C54" s="49"/>
      <c r="D54" s="51" t="s">
        <v>180</v>
      </c>
      <c r="E54" s="68"/>
      <c r="F54" s="69">
        <f>F55+F56</f>
        <v>2005.2</v>
      </c>
      <c r="G54" s="69">
        <f>G55+G56</f>
        <v>2146.71</v>
      </c>
      <c r="H54" s="69"/>
      <c r="I54" s="69"/>
    </row>
    <row r="55" spans="2:11" x14ac:dyDescent="0.25">
      <c r="B55" s="48"/>
      <c r="C55" s="49">
        <v>32</v>
      </c>
      <c r="D55" s="52" t="s">
        <v>10</v>
      </c>
      <c r="E55" s="68"/>
      <c r="F55" s="68">
        <v>1920</v>
      </c>
      <c r="G55" s="68">
        <v>1920</v>
      </c>
      <c r="H55" s="68"/>
      <c r="I55" s="68"/>
    </row>
    <row r="56" spans="2:11" ht="25.5" x14ac:dyDescent="0.25">
      <c r="B56" s="48"/>
      <c r="C56" s="49">
        <v>42</v>
      </c>
      <c r="D56" s="52" t="s">
        <v>80</v>
      </c>
      <c r="E56" s="68"/>
      <c r="F56" s="68">
        <v>85.2</v>
      </c>
      <c r="G56" s="68">
        <v>226.71</v>
      </c>
      <c r="H56" s="68"/>
      <c r="I56" s="68"/>
    </row>
    <row r="57" spans="2:11" x14ac:dyDescent="0.25">
      <c r="B57" s="70"/>
      <c r="C57" s="71"/>
      <c r="D57" s="73"/>
      <c r="E57" s="72"/>
      <c r="F57" s="72"/>
      <c r="G57" s="72"/>
      <c r="H57" s="72"/>
      <c r="I57" s="72"/>
    </row>
    <row r="58" spans="2:11" x14ac:dyDescent="0.25">
      <c r="B58" s="70"/>
      <c r="C58" s="71"/>
      <c r="D58" s="73"/>
      <c r="E58" s="72"/>
      <c r="F58" s="72"/>
      <c r="G58" s="72"/>
      <c r="H58" s="72"/>
      <c r="I58" s="72"/>
    </row>
    <row r="59" spans="2:11" x14ac:dyDescent="0.25">
      <c r="B59" s="70"/>
      <c r="C59" s="71"/>
      <c r="D59" s="73"/>
      <c r="E59" s="72"/>
      <c r="F59" s="72"/>
      <c r="G59" s="72"/>
      <c r="H59" s="72"/>
      <c r="I59" s="72"/>
    </row>
    <row r="60" spans="2:11" x14ac:dyDescent="0.25">
      <c r="B60" s="70"/>
      <c r="C60" s="71"/>
      <c r="D60" s="73"/>
      <c r="E60" s="72"/>
      <c r="F60" s="72"/>
      <c r="G60" s="72"/>
      <c r="H60" s="72"/>
      <c r="I60" s="72"/>
    </row>
    <row r="61" spans="2:11" x14ac:dyDescent="0.25">
      <c r="B61" s="70"/>
      <c r="C61" s="71"/>
      <c r="D61" s="73"/>
      <c r="E61" s="72"/>
      <c r="F61" s="72"/>
      <c r="G61" s="72"/>
      <c r="H61" s="72"/>
      <c r="I61" s="72"/>
    </row>
    <row r="62" spans="2:11" x14ac:dyDescent="0.25">
      <c r="B62" s="70"/>
      <c r="C62" s="71"/>
      <c r="D62" s="75"/>
      <c r="E62" s="76"/>
      <c r="F62" s="76"/>
      <c r="G62" s="76"/>
      <c r="H62" s="76"/>
      <c r="I62" s="76"/>
    </row>
    <row r="63" spans="2:11" x14ac:dyDescent="0.25">
      <c r="B63" s="70"/>
      <c r="C63" s="71"/>
      <c r="D63" s="75"/>
      <c r="E63" s="76"/>
      <c r="F63" s="76"/>
      <c r="G63" s="76"/>
      <c r="H63" s="76"/>
      <c r="I63" s="76"/>
    </row>
    <row r="64" spans="2:11" x14ac:dyDescent="0.25">
      <c r="B64" s="70"/>
      <c r="C64" s="71"/>
      <c r="D64" s="75"/>
      <c r="E64" s="76"/>
      <c r="F64" s="76"/>
      <c r="G64" s="76"/>
      <c r="H64" s="76"/>
      <c r="I64" s="76"/>
    </row>
    <row r="65" spans="3:9" x14ac:dyDescent="0.25">
      <c r="C65" s="50"/>
      <c r="D65" s="66"/>
      <c r="F65" s="46"/>
      <c r="G65" s="46"/>
      <c r="H65" s="46"/>
      <c r="I65" s="46"/>
    </row>
    <row r="66" spans="3:9" x14ac:dyDescent="0.25">
      <c r="C66" s="50"/>
      <c r="D66" s="66"/>
      <c r="F66" s="46"/>
      <c r="G66" s="46"/>
      <c r="H66" s="46"/>
      <c r="I66" s="46"/>
    </row>
    <row r="67" spans="3:9" x14ac:dyDescent="0.25">
      <c r="D67" s="66"/>
      <c r="F67" s="46"/>
      <c r="G67" s="46"/>
      <c r="H67" s="46"/>
      <c r="I67" s="46"/>
    </row>
    <row r="68" spans="3:9" x14ac:dyDescent="0.25">
      <c r="D68" s="66"/>
      <c r="F68" s="46"/>
      <c r="G68" s="46"/>
      <c r="H68" s="46"/>
      <c r="I68" s="46"/>
    </row>
    <row r="69" spans="3:9" x14ac:dyDescent="0.25">
      <c r="D69" s="66"/>
      <c r="F69" s="46"/>
      <c r="G69" s="46"/>
      <c r="H69" s="46"/>
      <c r="I69" s="46"/>
    </row>
    <row r="70" spans="3:9" x14ac:dyDescent="0.25">
      <c r="D70" s="66"/>
      <c r="F70" s="46"/>
      <c r="G70" s="46"/>
      <c r="H70" s="46"/>
      <c r="I70" s="46"/>
    </row>
  </sheetData>
  <mergeCells count="2">
    <mergeCell ref="D2:I2"/>
    <mergeCell ref="B4:D4"/>
  </mergeCells>
  <pageMargins left="0.7" right="0.7" top="0.75" bottom="0.75" header="0.3" footer="0.3"/>
  <pageSetup paperSize="9" scale="72" fitToHeight="0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G13"/>
  <sheetViews>
    <sheetView topLeftCell="B1" workbookViewId="0">
      <selection activeCell="B3" sqref="B3:G10"/>
    </sheetView>
  </sheetViews>
  <sheetFormatPr defaultRowHeight="15" x14ac:dyDescent="0.25"/>
  <cols>
    <col min="2" max="2" width="37.7109375" customWidth="1"/>
    <col min="3" max="5" width="25.28515625" customWidth="1"/>
    <col min="6" max="7" width="15.7109375" customWidth="1"/>
  </cols>
  <sheetData>
    <row r="2" spans="1:7" ht="18" x14ac:dyDescent="0.25">
      <c r="B2" s="13"/>
      <c r="C2" s="114"/>
      <c r="D2" s="113"/>
      <c r="E2" s="113"/>
      <c r="F2" s="113"/>
      <c r="G2" s="3"/>
    </row>
    <row r="3" spans="1:7" ht="15.75" customHeight="1" x14ac:dyDescent="0.25">
      <c r="B3" s="154" t="s">
        <v>23</v>
      </c>
      <c r="C3" s="154"/>
      <c r="D3" s="154"/>
      <c r="E3" s="154"/>
      <c r="F3" s="154"/>
      <c r="G3" s="154"/>
    </row>
    <row r="4" spans="1:7" ht="18" x14ac:dyDescent="0.25">
      <c r="B4" s="13"/>
      <c r="C4" s="13"/>
      <c r="D4" s="13"/>
      <c r="E4" s="3"/>
      <c r="F4" s="3"/>
      <c r="G4" s="3"/>
    </row>
    <row r="5" spans="1:7" ht="38.25" x14ac:dyDescent="0.25">
      <c r="B5" s="1" t="s">
        <v>172</v>
      </c>
      <c r="C5" s="1" t="s">
        <v>42</v>
      </c>
      <c r="D5" s="1" t="s">
        <v>174</v>
      </c>
      <c r="E5" s="1" t="s">
        <v>178</v>
      </c>
      <c r="F5" s="1" t="s">
        <v>11</v>
      </c>
      <c r="G5" s="1" t="s">
        <v>24</v>
      </c>
    </row>
    <row r="6" spans="1:7" x14ac:dyDescent="0.25">
      <c r="B6" s="1">
        <v>1</v>
      </c>
      <c r="C6" s="1">
        <v>2</v>
      </c>
      <c r="D6" s="1">
        <v>3</v>
      </c>
      <c r="E6" s="1">
        <v>4</v>
      </c>
      <c r="F6" s="101" t="s">
        <v>168</v>
      </c>
      <c r="G6" s="101" t="s">
        <v>169</v>
      </c>
    </row>
    <row r="7" spans="1:7" ht="15.75" customHeight="1" x14ac:dyDescent="0.25">
      <c r="B7" s="106" t="s">
        <v>20</v>
      </c>
      <c r="C7" s="42">
        <f t="shared" ref="C7:E8" si="0">C8</f>
        <v>1214387.6499999999</v>
      </c>
      <c r="D7" s="42">
        <f t="shared" si="0"/>
        <v>1488915.79</v>
      </c>
      <c r="E7" s="105">
        <f t="shared" si="0"/>
        <v>1465357.15</v>
      </c>
      <c r="F7" s="105">
        <f>E7/C7*100</f>
        <v>120.66634159199494</v>
      </c>
      <c r="G7" s="105">
        <f>E7/D7*100</f>
        <v>98.417731871860923</v>
      </c>
    </row>
    <row r="8" spans="1:7" ht="15.75" customHeight="1" x14ac:dyDescent="0.25">
      <c r="B8" s="4" t="s">
        <v>92</v>
      </c>
      <c r="C8" s="47">
        <f t="shared" si="0"/>
        <v>1214387.6499999999</v>
      </c>
      <c r="D8" s="47">
        <f t="shared" si="0"/>
        <v>1488915.79</v>
      </c>
      <c r="E8" s="64">
        <f t="shared" si="0"/>
        <v>1465357.15</v>
      </c>
      <c r="F8" s="64">
        <f>E8/C8*100</f>
        <v>120.66634159199494</v>
      </c>
      <c r="G8" s="64">
        <f>E8/D8*100</f>
        <v>98.417731871860923</v>
      </c>
    </row>
    <row r="9" spans="1:7" x14ac:dyDescent="0.25">
      <c r="B9" s="22" t="s">
        <v>93</v>
      </c>
      <c r="C9" s="41">
        <v>1214387.6499999999</v>
      </c>
      <c r="D9" s="41">
        <v>1488915.79</v>
      </c>
      <c r="E9" s="40">
        <v>1465357.15</v>
      </c>
      <c r="F9" s="64">
        <f>E9/C9*100</f>
        <v>120.66634159199494</v>
      </c>
      <c r="G9" s="64">
        <f>E9/D9*100</f>
        <v>98.417731871860923</v>
      </c>
    </row>
    <row r="11" spans="1:7" x14ac:dyDescent="0.25">
      <c r="A11" s="28"/>
      <c r="B11" s="74"/>
      <c r="C11" s="28"/>
    </row>
    <row r="12" spans="1:7" x14ac:dyDescent="0.25">
      <c r="A12" s="28"/>
      <c r="B12" s="74"/>
      <c r="C12" s="28"/>
    </row>
    <row r="13" spans="1:7" x14ac:dyDescent="0.25">
      <c r="A13" s="28"/>
      <c r="B13" s="28"/>
      <c r="C13" s="28"/>
    </row>
  </sheetData>
  <mergeCells count="1">
    <mergeCell ref="B3:G3"/>
  </mergeCells>
  <pageMargins left="0.7" right="0.7" top="0.75" bottom="0.75" header="0.3" footer="0.3"/>
  <pageSetup paperSize="9" scale="85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130"/>
  <sheetViews>
    <sheetView tabSelected="1" topLeftCell="A38" workbookViewId="0">
      <selection activeCell="B27" sqref="B27:H96"/>
    </sheetView>
  </sheetViews>
  <sheetFormatPr defaultRowHeight="15" x14ac:dyDescent="0.25"/>
  <cols>
    <col min="2" max="2" width="7.42578125" bestFit="1" customWidth="1"/>
    <col min="3" max="3" width="8.42578125" bestFit="1" customWidth="1"/>
    <col min="4" max="4" width="23.42578125" customWidth="1"/>
    <col min="5" max="5" width="32.140625" customWidth="1"/>
    <col min="6" max="7" width="25.28515625" customWidth="1"/>
    <col min="8" max="8" width="15.7109375" customWidth="1"/>
  </cols>
  <sheetData>
    <row r="1" spans="1:8" ht="18" x14ac:dyDescent="0.25">
      <c r="B1" s="2"/>
      <c r="C1" s="2"/>
      <c r="D1" s="2"/>
      <c r="E1" s="2"/>
      <c r="F1" s="2"/>
      <c r="G1" s="2"/>
      <c r="H1" s="3"/>
    </row>
    <row r="2" spans="1:8" ht="18" customHeight="1" x14ac:dyDescent="0.25">
      <c r="B2" s="154" t="s">
        <v>8</v>
      </c>
      <c r="C2" s="173"/>
      <c r="D2" s="173"/>
      <c r="E2" s="173"/>
      <c r="F2" s="173"/>
      <c r="G2" s="173"/>
      <c r="H2" s="173"/>
    </row>
    <row r="3" spans="1:8" ht="18" x14ac:dyDescent="0.25">
      <c r="B3" s="2"/>
      <c r="C3" s="2"/>
      <c r="D3" s="2"/>
      <c r="E3" s="2"/>
      <c r="F3" s="2"/>
      <c r="G3" s="2"/>
      <c r="H3" s="3"/>
    </row>
    <row r="4" spans="1:8" ht="15.75" x14ac:dyDescent="0.25">
      <c r="B4" s="174" t="s">
        <v>39</v>
      </c>
      <c r="C4" s="174"/>
      <c r="D4" s="174"/>
      <c r="E4" s="174"/>
      <c r="F4" s="174"/>
      <c r="G4" s="174"/>
      <c r="H4" s="174"/>
    </row>
    <row r="5" spans="1:8" ht="18" x14ac:dyDescent="0.25">
      <c r="B5" s="13"/>
      <c r="C5" s="13"/>
      <c r="D5" s="13"/>
      <c r="E5" s="13"/>
      <c r="F5" s="13"/>
      <c r="G5" s="13"/>
      <c r="H5" s="3"/>
    </row>
    <row r="6" spans="1:8" ht="25.5" customHeight="1" x14ac:dyDescent="0.25">
      <c r="B6" s="175" t="s">
        <v>7</v>
      </c>
      <c r="C6" s="176"/>
      <c r="D6" s="176"/>
      <c r="E6" s="177"/>
      <c r="F6" s="1" t="s">
        <v>174</v>
      </c>
      <c r="G6" s="1" t="s">
        <v>179</v>
      </c>
      <c r="H6" s="1" t="s">
        <v>24</v>
      </c>
    </row>
    <row r="7" spans="1:8" s="21" customFormat="1" ht="15.95" customHeight="1" x14ac:dyDescent="0.2">
      <c r="B7" s="178">
        <v>1</v>
      </c>
      <c r="C7" s="179"/>
      <c r="D7" s="179"/>
      <c r="E7" s="180"/>
      <c r="F7" s="109">
        <v>2</v>
      </c>
      <c r="G7" s="109">
        <v>3</v>
      </c>
      <c r="H7" s="108" t="s">
        <v>170</v>
      </c>
    </row>
    <row r="8" spans="1:8" s="26" customFormat="1" ht="30" customHeight="1" x14ac:dyDescent="0.25">
      <c r="A8" s="77"/>
      <c r="B8" s="127" t="s">
        <v>113</v>
      </c>
      <c r="C8" s="128"/>
      <c r="D8" s="128"/>
      <c r="E8" s="128"/>
      <c r="F8" s="98">
        <f>F9+F27</f>
        <v>1488915.79</v>
      </c>
      <c r="G8" s="98">
        <f>G9+G27</f>
        <v>1465357.15</v>
      </c>
      <c r="H8" s="99">
        <f t="shared" ref="H8:H15" si="0">G8/F8*100</f>
        <v>98.417731871860923</v>
      </c>
    </row>
    <row r="9" spans="1:8" s="26" customFormat="1" ht="30" customHeight="1" x14ac:dyDescent="0.25">
      <c r="A9" s="77"/>
      <c r="B9" s="167" t="s">
        <v>114</v>
      </c>
      <c r="C9" s="168"/>
      <c r="D9" s="168"/>
      <c r="E9" s="169"/>
      <c r="F9" s="83">
        <f>F10+F14+F19+F23</f>
        <v>1683.0300000000002</v>
      </c>
      <c r="G9" s="83">
        <f>G10+G14+G19+G23</f>
        <v>1683.0300000000002</v>
      </c>
      <c r="H9" s="85">
        <f t="shared" si="0"/>
        <v>100</v>
      </c>
    </row>
    <row r="10" spans="1:8" s="26" customFormat="1" ht="30" customHeight="1" x14ac:dyDescent="0.25">
      <c r="A10" s="77"/>
      <c r="B10" s="161" t="s">
        <v>115</v>
      </c>
      <c r="C10" s="162"/>
      <c r="D10" s="162"/>
      <c r="E10" s="163"/>
      <c r="F10" s="81">
        <f t="shared" ref="F10:G12" si="1">F11</f>
        <v>100</v>
      </c>
      <c r="G10" s="81">
        <f t="shared" si="1"/>
        <v>100</v>
      </c>
      <c r="H10" s="84">
        <f t="shared" si="0"/>
        <v>100</v>
      </c>
    </row>
    <row r="11" spans="1:8" s="26" customFormat="1" ht="30" customHeight="1" x14ac:dyDescent="0.25">
      <c r="A11" s="77"/>
      <c r="B11" s="161" t="s">
        <v>183</v>
      </c>
      <c r="C11" s="162"/>
      <c r="D11" s="162"/>
      <c r="E11" s="163"/>
      <c r="F11" s="81">
        <f t="shared" si="1"/>
        <v>100</v>
      </c>
      <c r="G11" s="81">
        <f t="shared" si="1"/>
        <v>100</v>
      </c>
      <c r="H11" s="84">
        <f t="shared" si="0"/>
        <v>100</v>
      </c>
    </row>
    <row r="12" spans="1:8" s="26" customFormat="1" ht="30" customHeight="1" x14ac:dyDescent="0.25">
      <c r="A12" s="77"/>
      <c r="B12" s="158" t="s">
        <v>117</v>
      </c>
      <c r="C12" s="159"/>
      <c r="D12" s="159"/>
      <c r="E12" s="160"/>
      <c r="F12" s="78">
        <f t="shared" si="1"/>
        <v>100</v>
      </c>
      <c r="G12" s="78">
        <f t="shared" si="1"/>
        <v>100</v>
      </c>
      <c r="H12" s="84"/>
    </row>
    <row r="13" spans="1:8" s="26" customFormat="1" ht="30" customHeight="1" x14ac:dyDescent="0.25">
      <c r="A13" s="77"/>
      <c r="B13" s="158" t="s">
        <v>134</v>
      </c>
      <c r="C13" s="159"/>
      <c r="D13" s="159"/>
      <c r="E13" s="160"/>
      <c r="F13" s="78">
        <v>100</v>
      </c>
      <c r="G13" s="78">
        <v>100</v>
      </c>
      <c r="H13" s="84"/>
    </row>
    <row r="14" spans="1:8" s="26" customFormat="1" ht="30" customHeight="1" x14ac:dyDescent="0.25">
      <c r="A14" s="77"/>
      <c r="B14" s="161" t="s">
        <v>118</v>
      </c>
      <c r="C14" s="162"/>
      <c r="D14" s="162"/>
      <c r="E14" s="163"/>
      <c r="F14" s="81">
        <f>F15</f>
        <v>729.96</v>
      </c>
      <c r="G14" s="81">
        <f>G15</f>
        <v>729.96</v>
      </c>
      <c r="H14" s="84">
        <f t="shared" si="0"/>
        <v>100</v>
      </c>
    </row>
    <row r="15" spans="1:8" s="26" customFormat="1" ht="30" customHeight="1" x14ac:dyDescent="0.25">
      <c r="A15" s="77"/>
      <c r="B15" s="161" t="s">
        <v>116</v>
      </c>
      <c r="C15" s="162"/>
      <c r="D15" s="162"/>
      <c r="E15" s="163"/>
      <c r="F15" s="81">
        <f>F16</f>
        <v>729.96</v>
      </c>
      <c r="G15" s="81">
        <f>G16</f>
        <v>729.96</v>
      </c>
      <c r="H15" s="84">
        <f t="shared" si="0"/>
        <v>100</v>
      </c>
    </row>
    <row r="16" spans="1:8" s="26" customFormat="1" ht="30" customHeight="1" x14ac:dyDescent="0.25">
      <c r="A16" s="77"/>
      <c r="B16" s="158" t="s">
        <v>119</v>
      </c>
      <c r="C16" s="159"/>
      <c r="D16" s="159"/>
      <c r="E16" s="160"/>
      <c r="F16" s="78">
        <f>F17+F18</f>
        <v>729.96</v>
      </c>
      <c r="G16" s="78">
        <f>G17+G18</f>
        <v>729.96</v>
      </c>
      <c r="H16" s="84"/>
    </row>
    <row r="17" spans="1:8" s="26" customFormat="1" ht="30" customHeight="1" x14ac:dyDescent="0.25">
      <c r="A17" s="77"/>
      <c r="B17" s="158" t="s">
        <v>135</v>
      </c>
      <c r="C17" s="159"/>
      <c r="D17" s="159"/>
      <c r="E17" s="160"/>
      <c r="F17" s="78">
        <v>626.57000000000005</v>
      </c>
      <c r="G17" s="78">
        <v>626.57000000000005</v>
      </c>
      <c r="H17" s="84"/>
    </row>
    <row r="18" spans="1:8" s="26" customFormat="1" ht="30" customHeight="1" x14ac:dyDescent="0.25">
      <c r="A18" s="77"/>
      <c r="B18" s="158" t="s">
        <v>120</v>
      </c>
      <c r="C18" s="159"/>
      <c r="D18" s="159"/>
      <c r="E18" s="160"/>
      <c r="F18" s="78">
        <v>103.39</v>
      </c>
      <c r="G18" s="78">
        <v>103.39</v>
      </c>
      <c r="H18" s="84"/>
    </row>
    <row r="19" spans="1:8" s="26" customFormat="1" ht="30" customHeight="1" x14ac:dyDescent="0.25">
      <c r="A19" s="77"/>
      <c r="B19" s="170" t="s">
        <v>123</v>
      </c>
      <c r="C19" s="171"/>
      <c r="D19" s="171"/>
      <c r="E19" s="172"/>
      <c r="F19" s="81">
        <f t="shared" ref="F19:G21" si="2">F20</f>
        <v>31.5</v>
      </c>
      <c r="G19" s="81">
        <f t="shared" si="2"/>
        <v>31.5</v>
      </c>
      <c r="H19" s="84">
        <f>G19/F19*100</f>
        <v>100</v>
      </c>
    </row>
    <row r="20" spans="1:8" s="26" customFormat="1" ht="30" customHeight="1" x14ac:dyDescent="0.25">
      <c r="A20" s="77"/>
      <c r="B20" s="161" t="s">
        <v>121</v>
      </c>
      <c r="C20" s="162"/>
      <c r="D20" s="162"/>
      <c r="E20" s="163"/>
      <c r="F20" s="81">
        <f t="shared" si="2"/>
        <v>31.5</v>
      </c>
      <c r="G20" s="81">
        <f t="shared" si="2"/>
        <v>31.5</v>
      </c>
      <c r="H20" s="84">
        <f>G20/F20*100</f>
        <v>100</v>
      </c>
    </row>
    <row r="21" spans="1:8" s="26" customFormat="1" ht="30" customHeight="1" x14ac:dyDescent="0.25">
      <c r="A21" s="77"/>
      <c r="B21" s="158" t="s">
        <v>124</v>
      </c>
      <c r="C21" s="159"/>
      <c r="D21" s="159"/>
      <c r="E21" s="160"/>
      <c r="F21" s="81">
        <f t="shared" si="2"/>
        <v>31.5</v>
      </c>
      <c r="G21" s="81">
        <f t="shared" si="2"/>
        <v>31.5</v>
      </c>
      <c r="H21" s="84">
        <f>G21/F21*100</f>
        <v>100</v>
      </c>
    </row>
    <row r="22" spans="1:8" s="26" customFormat="1" ht="30" customHeight="1" x14ac:dyDescent="0.25">
      <c r="A22" s="77"/>
      <c r="B22" s="158" t="s">
        <v>136</v>
      </c>
      <c r="C22" s="159"/>
      <c r="D22" s="159"/>
      <c r="E22" s="160"/>
      <c r="F22" s="78">
        <v>31.5</v>
      </c>
      <c r="G22" s="78">
        <v>31.5</v>
      </c>
      <c r="H22" s="84"/>
    </row>
    <row r="23" spans="1:8" s="26" customFormat="1" ht="30" customHeight="1" x14ac:dyDescent="0.25">
      <c r="A23" s="77"/>
      <c r="B23" s="170" t="s">
        <v>184</v>
      </c>
      <c r="C23" s="171"/>
      <c r="D23" s="171"/>
      <c r="E23" s="172"/>
      <c r="F23" s="81">
        <f t="shared" ref="F23:G25" si="3">F24</f>
        <v>821.57</v>
      </c>
      <c r="G23" s="81">
        <f t="shared" si="3"/>
        <v>821.57</v>
      </c>
      <c r="H23" s="84">
        <f>G23/F23*100</f>
        <v>100</v>
      </c>
    </row>
    <row r="24" spans="1:8" s="26" customFormat="1" ht="30" customHeight="1" x14ac:dyDescent="0.25">
      <c r="A24" s="77"/>
      <c r="B24" s="161" t="s">
        <v>185</v>
      </c>
      <c r="C24" s="162"/>
      <c r="D24" s="162"/>
      <c r="E24" s="163"/>
      <c r="F24" s="81">
        <f t="shared" si="3"/>
        <v>821.57</v>
      </c>
      <c r="G24" s="81">
        <f t="shared" si="3"/>
        <v>821.57</v>
      </c>
      <c r="H24" s="84">
        <f>G24/F24*100</f>
        <v>100</v>
      </c>
    </row>
    <row r="25" spans="1:8" s="26" customFormat="1" ht="30" customHeight="1" x14ac:dyDescent="0.25">
      <c r="A25" s="77"/>
      <c r="B25" s="158" t="s">
        <v>117</v>
      </c>
      <c r="C25" s="159"/>
      <c r="D25" s="159"/>
      <c r="E25" s="160"/>
      <c r="F25" s="78">
        <f t="shared" si="3"/>
        <v>821.57</v>
      </c>
      <c r="G25" s="78">
        <f t="shared" si="3"/>
        <v>821.57</v>
      </c>
      <c r="H25" s="84"/>
    </row>
    <row r="26" spans="1:8" s="26" customFormat="1" ht="30" customHeight="1" x14ac:dyDescent="0.25">
      <c r="A26" s="77"/>
      <c r="B26" s="158" t="s">
        <v>186</v>
      </c>
      <c r="C26" s="159"/>
      <c r="D26" s="159"/>
      <c r="E26" s="160"/>
      <c r="F26" s="78">
        <v>821.57</v>
      </c>
      <c r="G26" s="78">
        <v>821.57</v>
      </c>
      <c r="H26" s="84"/>
    </row>
    <row r="27" spans="1:8" s="26" customFormat="1" ht="30" customHeight="1" x14ac:dyDescent="0.25">
      <c r="A27" s="77"/>
      <c r="B27" s="167" t="s">
        <v>125</v>
      </c>
      <c r="C27" s="168"/>
      <c r="D27" s="168"/>
      <c r="E27" s="169"/>
      <c r="F27" s="83">
        <f>F28+F80</f>
        <v>1487232.76</v>
      </c>
      <c r="G27" s="83">
        <f>G28+G80</f>
        <v>1463674.1199999999</v>
      </c>
      <c r="H27" s="85">
        <f>G27/F27*100</f>
        <v>98.415941294891851</v>
      </c>
    </row>
    <row r="28" spans="1:8" s="26" customFormat="1" ht="30" customHeight="1" x14ac:dyDescent="0.25">
      <c r="A28" s="77"/>
      <c r="B28" s="161" t="s">
        <v>141</v>
      </c>
      <c r="C28" s="162"/>
      <c r="D28" s="162"/>
      <c r="E28" s="163"/>
      <c r="F28" s="81">
        <f>F29+F32+F35+F59+F65+F69+F77</f>
        <v>1474572.56</v>
      </c>
      <c r="G28" s="81">
        <f>G32+G35+G59+G65+G69+G77</f>
        <v>1460983.3299999998</v>
      </c>
      <c r="H28" s="84">
        <f>G28/F28*100</f>
        <v>99.078429209343199</v>
      </c>
    </row>
    <row r="29" spans="1:8" s="26" customFormat="1" ht="30" customHeight="1" x14ac:dyDescent="0.25">
      <c r="A29" s="77"/>
      <c r="B29" s="161" t="s">
        <v>126</v>
      </c>
      <c r="C29" s="162"/>
      <c r="D29" s="162"/>
      <c r="E29" s="163"/>
      <c r="F29" s="81">
        <f>F30</f>
        <v>31.26</v>
      </c>
      <c r="G29" s="81">
        <v>0</v>
      </c>
      <c r="H29" s="84">
        <f>G29/F29*100</f>
        <v>0</v>
      </c>
    </row>
    <row r="30" spans="1:8" s="26" customFormat="1" ht="30" customHeight="1" x14ac:dyDescent="0.25">
      <c r="A30" s="77"/>
      <c r="B30" s="158" t="s">
        <v>117</v>
      </c>
      <c r="C30" s="159"/>
      <c r="D30" s="159"/>
      <c r="E30" s="160"/>
      <c r="F30" s="81">
        <f>F31</f>
        <v>31.26</v>
      </c>
      <c r="G30" s="78">
        <v>0</v>
      </c>
      <c r="H30" s="84">
        <v>0</v>
      </c>
    </row>
    <row r="31" spans="1:8" s="26" customFormat="1" ht="30" customHeight="1" x14ac:dyDescent="0.25">
      <c r="A31" s="77"/>
      <c r="B31" s="158" t="s">
        <v>127</v>
      </c>
      <c r="C31" s="159"/>
      <c r="D31" s="159"/>
      <c r="E31" s="160"/>
      <c r="F31" s="78">
        <v>31.26</v>
      </c>
      <c r="G31" s="78">
        <v>0</v>
      </c>
      <c r="H31" s="84">
        <v>0</v>
      </c>
    </row>
    <row r="32" spans="1:8" s="26" customFormat="1" ht="30" customHeight="1" x14ac:dyDescent="0.25">
      <c r="A32" s="77"/>
      <c r="B32" s="161" t="s">
        <v>129</v>
      </c>
      <c r="C32" s="162"/>
      <c r="D32" s="162"/>
      <c r="E32" s="163"/>
      <c r="F32" s="81">
        <f>F33</f>
        <v>0.55000000000000004</v>
      </c>
      <c r="G32" s="81">
        <f>G33</f>
        <v>0.55000000000000004</v>
      </c>
      <c r="H32" s="84">
        <f>G32/F32*100</f>
        <v>100</v>
      </c>
    </row>
    <row r="33" spans="1:8" s="26" customFormat="1" ht="30" customHeight="1" x14ac:dyDescent="0.25">
      <c r="A33" s="77"/>
      <c r="B33" s="158" t="s">
        <v>117</v>
      </c>
      <c r="C33" s="159"/>
      <c r="D33" s="159"/>
      <c r="E33" s="160"/>
      <c r="F33" s="78">
        <f>F34</f>
        <v>0.55000000000000004</v>
      </c>
      <c r="G33" s="78">
        <f>G34</f>
        <v>0.55000000000000004</v>
      </c>
      <c r="H33" s="84"/>
    </row>
    <row r="34" spans="1:8" s="26" customFormat="1" ht="30" customHeight="1" x14ac:dyDescent="0.25">
      <c r="A34" s="77"/>
      <c r="B34" s="158" t="s">
        <v>128</v>
      </c>
      <c r="C34" s="159"/>
      <c r="D34" s="159"/>
      <c r="E34" s="160"/>
      <c r="F34" s="78">
        <v>0.55000000000000004</v>
      </c>
      <c r="G34" s="78">
        <v>0.55000000000000004</v>
      </c>
      <c r="H34" s="84"/>
    </row>
    <row r="35" spans="1:8" s="26" customFormat="1" ht="30" customHeight="1" x14ac:dyDescent="0.25">
      <c r="A35" s="77"/>
      <c r="B35" s="161" t="s">
        <v>130</v>
      </c>
      <c r="C35" s="162"/>
      <c r="D35" s="162"/>
      <c r="E35" s="163"/>
      <c r="F35" s="81">
        <f>F36+F57</f>
        <v>107819.06999999999</v>
      </c>
      <c r="G35" s="81">
        <f>G36+G57</f>
        <v>107800.02000000002</v>
      </c>
      <c r="H35" s="84">
        <f t="shared" ref="H35:H36" si="4">G35/F35*100</f>
        <v>99.982331511484958</v>
      </c>
    </row>
    <row r="36" spans="1:8" s="26" customFormat="1" ht="30" customHeight="1" x14ac:dyDescent="0.25">
      <c r="A36" s="77"/>
      <c r="B36" s="161" t="s">
        <v>117</v>
      </c>
      <c r="C36" s="162"/>
      <c r="D36" s="162"/>
      <c r="E36" s="163"/>
      <c r="F36" s="81">
        <f>F37+F38+F39+F40+F41+F42+F43+F44+F45+F46+F47+F48+F49+F50+F51+F52+F53+F54+F55+F56</f>
        <v>107099.06999999999</v>
      </c>
      <c r="G36" s="81">
        <f>G37+G38+G39+G40+G42+G43+G44+G45+G46+G47+G48+G49+G50+G51+G52+G53+G54+G55+G56+G41</f>
        <v>107099.07000000002</v>
      </c>
      <c r="H36" s="84">
        <f t="shared" si="4"/>
        <v>100.00000000000003</v>
      </c>
    </row>
    <row r="37" spans="1:8" s="26" customFormat="1" ht="30" customHeight="1" x14ac:dyDescent="0.25">
      <c r="A37" s="77"/>
      <c r="B37" s="158" t="s">
        <v>132</v>
      </c>
      <c r="C37" s="159"/>
      <c r="D37" s="159"/>
      <c r="E37" s="160"/>
      <c r="F37" s="78">
        <v>8000</v>
      </c>
      <c r="G37" s="78">
        <v>8030.39</v>
      </c>
      <c r="H37" s="84"/>
    </row>
    <row r="38" spans="1:8" s="26" customFormat="1" ht="30" customHeight="1" x14ac:dyDescent="0.25">
      <c r="A38" s="77"/>
      <c r="B38" s="158" t="s">
        <v>138</v>
      </c>
      <c r="C38" s="159"/>
      <c r="D38" s="159"/>
      <c r="E38" s="160"/>
      <c r="F38" s="78">
        <v>19964.849999999999</v>
      </c>
      <c r="G38" s="78">
        <v>19618.400000000001</v>
      </c>
      <c r="H38" s="84"/>
    </row>
    <row r="39" spans="1:8" s="26" customFormat="1" ht="30" customHeight="1" x14ac:dyDescent="0.25">
      <c r="A39" s="77"/>
      <c r="B39" s="158" t="s">
        <v>133</v>
      </c>
      <c r="C39" s="159"/>
      <c r="D39" s="159"/>
      <c r="E39" s="160"/>
      <c r="F39" s="78">
        <v>500</v>
      </c>
      <c r="G39" s="78">
        <v>445</v>
      </c>
      <c r="H39" s="84"/>
    </row>
    <row r="40" spans="1:8" s="26" customFormat="1" ht="30" customHeight="1" x14ac:dyDescent="0.25">
      <c r="A40" s="77"/>
      <c r="B40" s="158" t="s">
        <v>139</v>
      </c>
      <c r="C40" s="159"/>
      <c r="D40" s="159"/>
      <c r="E40" s="160"/>
      <c r="F40" s="78">
        <v>500</v>
      </c>
      <c r="G40" s="78">
        <v>422</v>
      </c>
      <c r="H40" s="84"/>
    </row>
    <row r="41" spans="1:8" s="26" customFormat="1" ht="30" customHeight="1" x14ac:dyDescent="0.25">
      <c r="A41" s="77"/>
      <c r="B41" s="158" t="s">
        <v>137</v>
      </c>
      <c r="C41" s="159"/>
      <c r="D41" s="159"/>
      <c r="E41" s="160"/>
      <c r="F41" s="78">
        <f>16986.45+9156.71</f>
        <v>26143.16</v>
      </c>
      <c r="G41" s="78">
        <f>22304.83+1485.03</f>
        <v>23789.86</v>
      </c>
      <c r="H41" s="84"/>
    </row>
    <row r="42" spans="1:8" s="26" customFormat="1" ht="30" customHeight="1" x14ac:dyDescent="0.25">
      <c r="A42" s="77"/>
      <c r="B42" s="158" t="s">
        <v>145</v>
      </c>
      <c r="C42" s="159"/>
      <c r="D42" s="159"/>
      <c r="E42" s="160"/>
      <c r="F42" s="78">
        <f>8919.93+9249.74+60</f>
        <v>18229.669999999998</v>
      </c>
      <c r="G42" s="78">
        <f>8914.02+9249.74+66.88</f>
        <v>18230.640000000003</v>
      </c>
      <c r="H42" s="84"/>
    </row>
    <row r="43" spans="1:8" s="26" customFormat="1" ht="30" customHeight="1" x14ac:dyDescent="0.25">
      <c r="A43" s="77"/>
      <c r="B43" s="158" t="s">
        <v>146</v>
      </c>
      <c r="C43" s="159"/>
      <c r="D43" s="159"/>
      <c r="E43" s="160"/>
      <c r="F43" s="78">
        <v>4000</v>
      </c>
      <c r="G43" s="78">
        <v>7817.96</v>
      </c>
      <c r="H43" s="84"/>
    </row>
    <row r="44" spans="1:8" s="26" customFormat="1" ht="30" customHeight="1" x14ac:dyDescent="0.25">
      <c r="A44" s="77"/>
      <c r="B44" s="158" t="s">
        <v>143</v>
      </c>
      <c r="C44" s="159"/>
      <c r="D44" s="159"/>
      <c r="E44" s="160"/>
      <c r="F44" s="78">
        <v>800</v>
      </c>
      <c r="G44" s="78">
        <v>69.510000000000005</v>
      </c>
      <c r="H44" s="84"/>
    </row>
    <row r="45" spans="1:8" s="26" customFormat="1" ht="30" customHeight="1" x14ac:dyDescent="0.25">
      <c r="A45" s="77"/>
      <c r="B45" s="158" t="s">
        <v>147</v>
      </c>
      <c r="C45" s="159"/>
      <c r="D45" s="159"/>
      <c r="E45" s="160"/>
      <c r="F45" s="78">
        <v>800</v>
      </c>
      <c r="G45" s="78">
        <v>799.46</v>
      </c>
      <c r="H45" s="84"/>
    </row>
    <row r="46" spans="1:8" s="26" customFormat="1" ht="30" customHeight="1" x14ac:dyDescent="0.25">
      <c r="A46" s="77"/>
      <c r="B46" s="158" t="s">
        <v>148</v>
      </c>
      <c r="C46" s="159"/>
      <c r="D46" s="159"/>
      <c r="E46" s="160"/>
      <c r="F46" s="78">
        <v>1915</v>
      </c>
      <c r="G46" s="78">
        <v>1716.71</v>
      </c>
      <c r="H46" s="84"/>
    </row>
    <row r="47" spans="1:8" s="26" customFormat="1" ht="30" customHeight="1" x14ac:dyDescent="0.25">
      <c r="A47" s="77"/>
      <c r="B47" s="158" t="s">
        <v>149</v>
      </c>
      <c r="C47" s="159"/>
      <c r="D47" s="159"/>
      <c r="E47" s="160"/>
      <c r="F47" s="78">
        <v>3059.11</v>
      </c>
      <c r="G47" s="78">
        <v>1670.3</v>
      </c>
      <c r="H47" s="84"/>
    </row>
    <row r="48" spans="1:8" s="26" customFormat="1" ht="30" customHeight="1" x14ac:dyDescent="0.25">
      <c r="A48" s="77"/>
      <c r="B48" s="158" t="s">
        <v>191</v>
      </c>
      <c r="C48" s="159"/>
      <c r="D48" s="159"/>
      <c r="E48" s="160"/>
      <c r="F48" s="78">
        <v>6400</v>
      </c>
      <c r="G48" s="78">
        <v>7291.89</v>
      </c>
      <c r="H48" s="84"/>
    </row>
    <row r="49" spans="1:8" s="26" customFormat="1" ht="30" customHeight="1" x14ac:dyDescent="0.25">
      <c r="A49" s="77"/>
      <c r="B49" s="158" t="s">
        <v>150</v>
      </c>
      <c r="C49" s="159"/>
      <c r="D49" s="159"/>
      <c r="E49" s="160"/>
      <c r="F49" s="78">
        <v>2707.59</v>
      </c>
      <c r="G49" s="78">
        <v>2707.59</v>
      </c>
      <c r="H49" s="84"/>
    </row>
    <row r="50" spans="1:8" s="26" customFormat="1" ht="30" customHeight="1" x14ac:dyDescent="0.25">
      <c r="A50" s="77"/>
      <c r="B50" s="158" t="s">
        <v>151</v>
      </c>
      <c r="C50" s="159"/>
      <c r="D50" s="159"/>
      <c r="E50" s="160"/>
      <c r="F50" s="78">
        <v>200</v>
      </c>
      <c r="G50" s="78">
        <v>182.59</v>
      </c>
      <c r="H50" s="84"/>
    </row>
    <row r="51" spans="1:8" s="26" customFormat="1" ht="30" customHeight="1" x14ac:dyDescent="0.25">
      <c r="A51" s="77"/>
      <c r="B51" s="158" t="s">
        <v>152</v>
      </c>
      <c r="C51" s="159"/>
      <c r="D51" s="159"/>
      <c r="E51" s="160"/>
      <c r="F51" s="78">
        <v>11000</v>
      </c>
      <c r="G51" s="78">
        <v>10911.35</v>
      </c>
      <c r="H51" s="84"/>
    </row>
    <row r="52" spans="1:8" s="26" customFormat="1" ht="30" customHeight="1" x14ac:dyDescent="0.25">
      <c r="A52" s="77"/>
      <c r="B52" s="158" t="s">
        <v>153</v>
      </c>
      <c r="C52" s="159"/>
      <c r="D52" s="159"/>
      <c r="E52" s="160"/>
      <c r="F52" s="78">
        <v>562.5</v>
      </c>
      <c r="G52" s="78">
        <v>705.85</v>
      </c>
      <c r="H52" s="84"/>
    </row>
    <row r="53" spans="1:8" s="26" customFormat="1" ht="30" customHeight="1" x14ac:dyDescent="0.25">
      <c r="A53" s="77"/>
      <c r="B53" s="158" t="s">
        <v>144</v>
      </c>
      <c r="C53" s="159"/>
      <c r="D53" s="159"/>
      <c r="E53" s="160"/>
      <c r="F53" s="78">
        <v>1521.46</v>
      </c>
      <c r="G53" s="78">
        <v>1521.46</v>
      </c>
      <c r="H53" s="84"/>
    </row>
    <row r="54" spans="1:8" s="26" customFormat="1" ht="30" customHeight="1" x14ac:dyDescent="0.25">
      <c r="A54" s="77"/>
      <c r="B54" s="158" t="s">
        <v>127</v>
      </c>
      <c r="C54" s="159"/>
      <c r="D54" s="159"/>
      <c r="E54" s="160"/>
      <c r="F54" s="78">
        <v>660</v>
      </c>
      <c r="G54" s="78">
        <v>650.07000000000005</v>
      </c>
      <c r="H54" s="84"/>
    </row>
    <row r="55" spans="1:8" s="26" customFormat="1" ht="30" customHeight="1" x14ac:dyDescent="0.25">
      <c r="A55" s="77"/>
      <c r="B55" s="158" t="s">
        <v>154</v>
      </c>
      <c r="C55" s="159"/>
      <c r="D55" s="159"/>
      <c r="E55" s="160"/>
      <c r="F55" s="78">
        <v>35</v>
      </c>
      <c r="G55" s="78">
        <v>35</v>
      </c>
      <c r="H55" s="84"/>
    </row>
    <row r="56" spans="1:8" s="26" customFormat="1" ht="30" customHeight="1" x14ac:dyDescent="0.25">
      <c r="A56" s="77"/>
      <c r="B56" s="158" t="s">
        <v>155</v>
      </c>
      <c r="C56" s="159"/>
      <c r="D56" s="159"/>
      <c r="E56" s="160"/>
      <c r="F56" s="78">
        <v>100.73</v>
      </c>
      <c r="G56" s="78">
        <v>483.04</v>
      </c>
      <c r="H56" s="84"/>
    </row>
    <row r="57" spans="1:8" s="26" customFormat="1" ht="30" customHeight="1" x14ac:dyDescent="0.25">
      <c r="A57" s="77"/>
      <c r="B57" s="161" t="s">
        <v>131</v>
      </c>
      <c r="C57" s="162"/>
      <c r="D57" s="162"/>
      <c r="E57" s="163"/>
      <c r="F57" s="81">
        <f>F58</f>
        <v>720</v>
      </c>
      <c r="G57" s="81">
        <f>G58</f>
        <v>700.95</v>
      </c>
      <c r="H57" s="84">
        <f>G57/F57*100</f>
        <v>97.354166666666671</v>
      </c>
    </row>
    <row r="58" spans="1:8" s="26" customFormat="1" ht="30" customHeight="1" x14ac:dyDescent="0.25">
      <c r="A58" s="77"/>
      <c r="B58" s="158" t="s">
        <v>140</v>
      </c>
      <c r="C58" s="159"/>
      <c r="D58" s="159"/>
      <c r="E58" s="160"/>
      <c r="F58" s="78">
        <v>720</v>
      </c>
      <c r="G58" s="78">
        <v>700.95</v>
      </c>
      <c r="H58" s="84"/>
    </row>
    <row r="59" spans="1:8" s="26" customFormat="1" ht="30" customHeight="1" x14ac:dyDescent="0.25">
      <c r="A59" s="77"/>
      <c r="B59" s="161" t="s">
        <v>142</v>
      </c>
      <c r="C59" s="162"/>
      <c r="D59" s="162"/>
      <c r="E59" s="163"/>
      <c r="F59" s="81">
        <f>F60</f>
        <v>10395.67</v>
      </c>
      <c r="G59" s="81">
        <f>G60</f>
        <v>9610</v>
      </c>
      <c r="H59" s="84">
        <f>G59/F59*100</f>
        <v>92.442334164127942</v>
      </c>
    </row>
    <row r="60" spans="1:8" s="26" customFormat="1" ht="30" customHeight="1" x14ac:dyDescent="0.25">
      <c r="A60" s="77"/>
      <c r="B60" s="161" t="s">
        <v>117</v>
      </c>
      <c r="C60" s="162"/>
      <c r="D60" s="162"/>
      <c r="E60" s="163"/>
      <c r="F60" s="81">
        <f>F61+F62+F63+F64</f>
        <v>10395.67</v>
      </c>
      <c r="G60" s="81">
        <f>G61+G62+G63+G64</f>
        <v>9610</v>
      </c>
      <c r="H60" s="84">
        <f>G60/F60*100</f>
        <v>92.442334164127942</v>
      </c>
    </row>
    <row r="61" spans="1:8" s="26" customFormat="1" ht="30" customHeight="1" x14ac:dyDescent="0.25">
      <c r="A61" s="77"/>
      <c r="B61" s="158" t="s">
        <v>137</v>
      </c>
      <c r="C61" s="159"/>
      <c r="D61" s="159"/>
      <c r="E61" s="160"/>
      <c r="F61" s="78">
        <v>158.5</v>
      </c>
      <c r="G61" s="78">
        <v>158.5</v>
      </c>
      <c r="H61" s="79"/>
    </row>
    <row r="62" spans="1:8" s="26" customFormat="1" ht="30" customHeight="1" x14ac:dyDescent="0.25">
      <c r="A62" s="77"/>
      <c r="B62" s="158" t="s">
        <v>187</v>
      </c>
      <c r="C62" s="159"/>
      <c r="D62" s="159"/>
      <c r="E62" s="160"/>
      <c r="F62" s="78">
        <v>8325</v>
      </c>
      <c r="G62" s="78">
        <v>8325</v>
      </c>
      <c r="H62" s="79"/>
    </row>
    <row r="63" spans="1:8" s="26" customFormat="1" ht="30" customHeight="1" x14ac:dyDescent="0.25">
      <c r="A63" s="77"/>
      <c r="B63" s="158" t="s">
        <v>144</v>
      </c>
      <c r="C63" s="159"/>
      <c r="D63" s="159"/>
      <c r="E63" s="160"/>
      <c r="F63" s="78">
        <v>1119</v>
      </c>
      <c r="G63" s="78">
        <v>1119</v>
      </c>
      <c r="H63" s="79"/>
    </row>
    <row r="64" spans="1:8" s="26" customFormat="1" ht="30" customHeight="1" x14ac:dyDescent="0.25">
      <c r="A64" s="77"/>
      <c r="B64" s="158" t="s">
        <v>128</v>
      </c>
      <c r="C64" s="159"/>
      <c r="D64" s="159"/>
      <c r="E64" s="160"/>
      <c r="F64" s="78">
        <v>793.17</v>
      </c>
      <c r="G64" s="78">
        <v>7.5</v>
      </c>
      <c r="H64" s="79"/>
    </row>
    <row r="65" spans="1:8" s="26" customFormat="1" ht="30" customHeight="1" x14ac:dyDescent="0.25">
      <c r="A65" s="77"/>
      <c r="B65" s="161" t="s">
        <v>161</v>
      </c>
      <c r="C65" s="162"/>
      <c r="D65" s="162"/>
      <c r="E65" s="163"/>
      <c r="F65" s="81">
        <f>F66</f>
        <v>240.92000000000002</v>
      </c>
      <c r="G65" s="81">
        <f>G66</f>
        <v>192.7</v>
      </c>
      <c r="H65" s="84">
        <f>G65/F65*100</f>
        <v>79.985057280425025</v>
      </c>
    </row>
    <row r="66" spans="1:8" s="26" customFormat="1" ht="30" customHeight="1" x14ac:dyDescent="0.25">
      <c r="A66" s="77"/>
      <c r="B66" s="161" t="s">
        <v>117</v>
      </c>
      <c r="C66" s="162"/>
      <c r="D66" s="162"/>
      <c r="E66" s="163"/>
      <c r="F66" s="81">
        <f>F67+F68</f>
        <v>240.92000000000002</v>
      </c>
      <c r="G66" s="81">
        <f>G67+G68</f>
        <v>192.7</v>
      </c>
      <c r="H66" s="84">
        <f>G66/F66*100</f>
        <v>79.985057280425025</v>
      </c>
    </row>
    <row r="67" spans="1:8" s="26" customFormat="1" ht="30" customHeight="1" x14ac:dyDescent="0.25">
      <c r="A67" s="77"/>
      <c r="B67" s="158" t="s">
        <v>137</v>
      </c>
      <c r="C67" s="159"/>
      <c r="D67" s="159"/>
      <c r="E67" s="160"/>
      <c r="F67" s="78">
        <v>150</v>
      </c>
      <c r="G67" s="78">
        <v>135.22</v>
      </c>
      <c r="H67" s="79"/>
    </row>
    <row r="68" spans="1:8" s="26" customFormat="1" ht="30" customHeight="1" x14ac:dyDescent="0.25">
      <c r="A68" s="77"/>
      <c r="B68" s="158" t="s">
        <v>128</v>
      </c>
      <c r="C68" s="159"/>
      <c r="D68" s="159"/>
      <c r="E68" s="160"/>
      <c r="F68" s="78">
        <v>90.92</v>
      </c>
      <c r="G68" s="78">
        <v>57.48</v>
      </c>
      <c r="H68" s="79"/>
    </row>
    <row r="69" spans="1:8" s="26" customFormat="1" ht="30" customHeight="1" x14ac:dyDescent="0.25">
      <c r="A69" s="77"/>
      <c r="B69" s="161" t="s">
        <v>121</v>
      </c>
      <c r="C69" s="162"/>
      <c r="D69" s="162"/>
      <c r="E69" s="163"/>
      <c r="F69" s="81">
        <f>F70+F74</f>
        <v>1354165.09</v>
      </c>
      <c r="G69" s="81">
        <f>G70+G74</f>
        <v>1341460.0599999998</v>
      </c>
      <c r="H69" s="84">
        <f>G69/F69*100</f>
        <v>99.061781307624742</v>
      </c>
    </row>
    <row r="70" spans="1:8" s="26" customFormat="1" ht="30" customHeight="1" x14ac:dyDescent="0.25">
      <c r="A70" s="77"/>
      <c r="B70" s="161" t="s">
        <v>156</v>
      </c>
      <c r="C70" s="162"/>
      <c r="D70" s="162"/>
      <c r="E70" s="163"/>
      <c r="F70" s="81">
        <f>F71+F72+F73</f>
        <v>1353975</v>
      </c>
      <c r="G70" s="81">
        <f>G71+G72+G73</f>
        <v>1341269.9699999997</v>
      </c>
      <c r="H70" s="84">
        <f>G70/F70*100</f>
        <v>99.061649587326187</v>
      </c>
    </row>
    <row r="71" spans="1:8" s="26" customFormat="1" ht="30" customHeight="1" x14ac:dyDescent="0.25">
      <c r="A71" s="77"/>
      <c r="B71" s="158" t="s">
        <v>135</v>
      </c>
      <c r="C71" s="159"/>
      <c r="D71" s="159"/>
      <c r="E71" s="160"/>
      <c r="F71" s="78">
        <v>1115000</v>
      </c>
      <c r="G71" s="78">
        <v>1108518.1499999999</v>
      </c>
      <c r="H71" s="84"/>
    </row>
    <row r="72" spans="1:8" s="26" customFormat="1" ht="30" customHeight="1" x14ac:dyDescent="0.25">
      <c r="A72" s="77"/>
      <c r="B72" s="158" t="s">
        <v>157</v>
      </c>
      <c r="C72" s="159"/>
      <c r="D72" s="159"/>
      <c r="E72" s="160"/>
      <c r="F72" s="78">
        <v>55000</v>
      </c>
      <c r="G72" s="78">
        <v>49884.9</v>
      </c>
      <c r="H72" s="84"/>
    </row>
    <row r="73" spans="1:8" s="26" customFormat="1" ht="30" customHeight="1" x14ac:dyDescent="0.25">
      <c r="A73" s="77"/>
      <c r="B73" s="158" t="s">
        <v>158</v>
      </c>
      <c r="C73" s="159"/>
      <c r="D73" s="159"/>
      <c r="E73" s="160"/>
      <c r="F73" s="78">
        <v>183975</v>
      </c>
      <c r="G73" s="78">
        <v>182866.92</v>
      </c>
      <c r="H73" s="84"/>
    </row>
    <row r="74" spans="1:8" s="26" customFormat="1" ht="30" customHeight="1" x14ac:dyDescent="0.25">
      <c r="A74" s="77"/>
      <c r="B74" s="161" t="s">
        <v>117</v>
      </c>
      <c r="C74" s="162"/>
      <c r="D74" s="162"/>
      <c r="E74" s="163"/>
      <c r="F74" s="81">
        <f>F75+F76</f>
        <v>190.08999999999997</v>
      </c>
      <c r="G74" s="81">
        <f>G75+G76</f>
        <v>190.08999999999997</v>
      </c>
      <c r="H74" s="84">
        <f>G74/F74*100</f>
        <v>100</v>
      </c>
    </row>
    <row r="75" spans="1:8" s="26" customFormat="1" ht="30" customHeight="1" x14ac:dyDescent="0.25">
      <c r="A75" s="77"/>
      <c r="B75" s="158" t="s">
        <v>132</v>
      </c>
      <c r="C75" s="159"/>
      <c r="D75" s="159"/>
      <c r="E75" s="160"/>
      <c r="F75" s="78">
        <v>140.54</v>
      </c>
      <c r="G75" s="78">
        <v>140.54</v>
      </c>
      <c r="H75" s="84"/>
    </row>
    <row r="76" spans="1:8" s="26" customFormat="1" ht="30" customHeight="1" x14ac:dyDescent="0.25">
      <c r="A76" s="77"/>
      <c r="B76" s="158" t="s">
        <v>153</v>
      </c>
      <c r="C76" s="159"/>
      <c r="D76" s="159"/>
      <c r="E76" s="160"/>
      <c r="F76" s="78">
        <v>49.55</v>
      </c>
      <c r="G76" s="78">
        <v>49.55</v>
      </c>
      <c r="H76" s="84"/>
    </row>
    <row r="77" spans="1:8" s="26" customFormat="1" ht="30" customHeight="1" x14ac:dyDescent="0.25">
      <c r="A77" s="77"/>
      <c r="B77" s="161" t="s">
        <v>188</v>
      </c>
      <c r="C77" s="162"/>
      <c r="D77" s="162"/>
      <c r="E77" s="163"/>
      <c r="F77" s="81">
        <f>F78</f>
        <v>1920</v>
      </c>
      <c r="G77" s="81">
        <f>G78</f>
        <v>1920</v>
      </c>
      <c r="H77" s="84">
        <f t="shared" ref="H77:H95" si="5">G77/F77*100</f>
        <v>100</v>
      </c>
    </row>
    <row r="78" spans="1:8" s="26" customFormat="1" ht="30" customHeight="1" x14ac:dyDescent="0.25">
      <c r="A78" s="77"/>
      <c r="B78" s="161" t="s">
        <v>117</v>
      </c>
      <c r="C78" s="162"/>
      <c r="D78" s="162"/>
      <c r="E78" s="163"/>
      <c r="F78" s="81">
        <f>F79</f>
        <v>1920</v>
      </c>
      <c r="G78" s="81">
        <f>G79</f>
        <v>1920</v>
      </c>
      <c r="H78" s="84">
        <f t="shared" si="5"/>
        <v>100</v>
      </c>
    </row>
    <row r="79" spans="1:8" s="26" customFormat="1" ht="30" customHeight="1" x14ac:dyDescent="0.25">
      <c r="A79" s="77"/>
      <c r="B79" s="158" t="s">
        <v>132</v>
      </c>
      <c r="C79" s="159"/>
      <c r="D79" s="159"/>
      <c r="E79" s="160"/>
      <c r="F79" s="78">
        <v>1920</v>
      </c>
      <c r="G79" s="78">
        <v>1920</v>
      </c>
      <c r="H79" s="84"/>
    </row>
    <row r="80" spans="1:8" s="26" customFormat="1" ht="30" customHeight="1" x14ac:dyDescent="0.25">
      <c r="A80" s="77"/>
      <c r="B80" s="161" t="s">
        <v>171</v>
      </c>
      <c r="C80" s="162"/>
      <c r="D80" s="162"/>
      <c r="E80" s="163"/>
      <c r="F80" s="81">
        <f>F81+F84+F91+F94</f>
        <v>12660.2</v>
      </c>
      <c r="G80" s="81">
        <f>G81+G84+G88+G91+G94</f>
        <v>2690.79</v>
      </c>
      <c r="H80" s="84">
        <f t="shared" si="5"/>
        <v>21.253929637762436</v>
      </c>
    </row>
    <row r="81" spans="1:8" s="26" customFormat="1" ht="30" customHeight="1" x14ac:dyDescent="0.25">
      <c r="A81" s="77"/>
      <c r="B81" s="161" t="s">
        <v>116</v>
      </c>
      <c r="C81" s="162"/>
      <c r="D81" s="162"/>
      <c r="E81" s="163"/>
      <c r="F81" s="81">
        <f>F82</f>
        <v>1525</v>
      </c>
      <c r="G81" s="81">
        <f>G82</f>
        <v>1525</v>
      </c>
      <c r="H81" s="84">
        <f t="shared" si="5"/>
        <v>100</v>
      </c>
    </row>
    <row r="82" spans="1:8" s="26" customFormat="1" ht="30" customHeight="1" x14ac:dyDescent="0.25">
      <c r="A82" s="77"/>
      <c r="B82" s="161" t="s">
        <v>117</v>
      </c>
      <c r="C82" s="162"/>
      <c r="D82" s="162"/>
      <c r="E82" s="163"/>
      <c r="F82" s="81">
        <v>1525</v>
      </c>
      <c r="G82" s="81">
        <f>G83</f>
        <v>1525</v>
      </c>
      <c r="H82" s="84">
        <f t="shared" si="5"/>
        <v>100</v>
      </c>
    </row>
    <row r="83" spans="1:8" s="26" customFormat="1" ht="30" customHeight="1" x14ac:dyDescent="0.25">
      <c r="A83" s="77"/>
      <c r="B83" s="158" t="s">
        <v>159</v>
      </c>
      <c r="C83" s="159"/>
      <c r="D83" s="159"/>
      <c r="E83" s="160"/>
      <c r="F83" s="78">
        <v>1525</v>
      </c>
      <c r="G83" s="78">
        <v>1525</v>
      </c>
      <c r="H83" s="84"/>
    </row>
    <row r="84" spans="1:8" s="26" customFormat="1" ht="30" customHeight="1" x14ac:dyDescent="0.25">
      <c r="A84" s="77"/>
      <c r="B84" s="161" t="s">
        <v>142</v>
      </c>
      <c r="C84" s="162"/>
      <c r="D84" s="162"/>
      <c r="E84" s="163"/>
      <c r="F84" s="81">
        <f>F85</f>
        <v>10100</v>
      </c>
      <c r="G84" s="81">
        <f>G85</f>
        <v>91.37</v>
      </c>
      <c r="H84" s="84">
        <f t="shared" si="5"/>
        <v>0.90465346534653457</v>
      </c>
    </row>
    <row r="85" spans="1:8" s="26" customFormat="1" ht="30" customHeight="1" x14ac:dyDescent="0.25">
      <c r="A85" s="77"/>
      <c r="B85" s="158" t="s">
        <v>122</v>
      </c>
      <c r="C85" s="159"/>
      <c r="D85" s="159"/>
      <c r="E85" s="160"/>
      <c r="F85" s="81">
        <f>F86+F87</f>
        <v>10100</v>
      </c>
      <c r="G85" s="81">
        <f>G86</f>
        <v>91.37</v>
      </c>
      <c r="H85" s="84">
        <f t="shared" si="5"/>
        <v>0.90465346534653457</v>
      </c>
    </row>
    <row r="86" spans="1:8" s="26" customFormat="1" ht="30" customHeight="1" x14ac:dyDescent="0.25">
      <c r="A86" s="77"/>
      <c r="B86" s="158" t="s">
        <v>160</v>
      </c>
      <c r="C86" s="159"/>
      <c r="D86" s="159"/>
      <c r="E86" s="160"/>
      <c r="F86" s="78">
        <v>10000</v>
      </c>
      <c r="G86" s="78">
        <f>G87</f>
        <v>91.37</v>
      </c>
      <c r="H86" s="84"/>
    </row>
    <row r="87" spans="1:8" s="26" customFormat="1" ht="30" customHeight="1" x14ac:dyDescent="0.25">
      <c r="A87" s="77"/>
      <c r="B87" s="158" t="s">
        <v>189</v>
      </c>
      <c r="C87" s="159"/>
      <c r="D87" s="159"/>
      <c r="E87" s="160"/>
      <c r="F87" s="78">
        <v>100</v>
      </c>
      <c r="G87" s="78">
        <v>91.37</v>
      </c>
      <c r="H87" s="84">
        <f t="shared" si="5"/>
        <v>91.37</v>
      </c>
    </row>
    <row r="88" spans="1:8" s="26" customFormat="1" ht="30" customHeight="1" x14ac:dyDescent="0.25">
      <c r="A88" s="77"/>
      <c r="B88" s="161" t="s">
        <v>161</v>
      </c>
      <c r="C88" s="162"/>
      <c r="D88" s="162"/>
      <c r="E88" s="163"/>
      <c r="F88" s="81">
        <v>0</v>
      </c>
      <c r="G88" s="81">
        <f>G89</f>
        <v>48.22</v>
      </c>
      <c r="H88" s="84"/>
    </row>
    <row r="89" spans="1:8" s="26" customFormat="1" ht="30" customHeight="1" x14ac:dyDescent="0.25">
      <c r="A89" s="77"/>
      <c r="B89" s="158" t="s">
        <v>122</v>
      </c>
      <c r="C89" s="159"/>
      <c r="D89" s="159"/>
      <c r="E89" s="160"/>
      <c r="F89" s="81">
        <v>0</v>
      </c>
      <c r="G89" s="81">
        <f>G90</f>
        <v>48.22</v>
      </c>
      <c r="H89" s="84"/>
    </row>
    <row r="90" spans="1:8" s="26" customFormat="1" ht="30" customHeight="1" x14ac:dyDescent="0.25">
      <c r="A90" s="77"/>
      <c r="B90" s="158" t="s">
        <v>189</v>
      </c>
      <c r="C90" s="159"/>
      <c r="D90" s="159"/>
      <c r="E90" s="160"/>
      <c r="F90" s="78">
        <v>0</v>
      </c>
      <c r="G90" s="78">
        <v>48.22</v>
      </c>
      <c r="H90" s="84"/>
    </row>
    <row r="91" spans="1:8" s="26" customFormat="1" ht="30" customHeight="1" x14ac:dyDescent="0.25">
      <c r="A91" s="77"/>
      <c r="B91" s="161" t="s">
        <v>162</v>
      </c>
      <c r="C91" s="162"/>
      <c r="D91" s="162"/>
      <c r="E91" s="163"/>
      <c r="F91" s="81">
        <f>F92</f>
        <v>950</v>
      </c>
      <c r="G91" s="81">
        <f>G92</f>
        <v>799.49</v>
      </c>
      <c r="H91" s="84">
        <f t="shared" si="5"/>
        <v>84.156842105263166</v>
      </c>
    </row>
    <row r="92" spans="1:8" s="26" customFormat="1" ht="30" customHeight="1" x14ac:dyDescent="0.25">
      <c r="A92" s="77"/>
      <c r="B92" s="161" t="s">
        <v>122</v>
      </c>
      <c r="C92" s="162"/>
      <c r="D92" s="162"/>
      <c r="E92" s="163"/>
      <c r="F92" s="81">
        <f>F93</f>
        <v>950</v>
      </c>
      <c r="G92" s="81">
        <f>G93</f>
        <v>799.49</v>
      </c>
      <c r="H92" s="84">
        <f t="shared" si="5"/>
        <v>84.156842105263166</v>
      </c>
    </row>
    <row r="93" spans="1:8" s="26" customFormat="1" ht="30" customHeight="1" x14ac:dyDescent="0.25">
      <c r="A93" s="77"/>
      <c r="B93" s="164" t="s">
        <v>163</v>
      </c>
      <c r="C93" s="165"/>
      <c r="D93" s="165"/>
      <c r="E93" s="166"/>
      <c r="F93" s="78">
        <v>950</v>
      </c>
      <c r="G93" s="78">
        <v>799.49</v>
      </c>
      <c r="H93" s="84"/>
    </row>
    <row r="94" spans="1:8" ht="20.25" customHeight="1" x14ac:dyDescent="0.25">
      <c r="A94" s="70"/>
      <c r="B94" s="161" t="s">
        <v>190</v>
      </c>
      <c r="C94" s="162"/>
      <c r="D94" s="162"/>
      <c r="E94" s="163"/>
      <c r="F94" s="116">
        <f>F95</f>
        <v>85.2</v>
      </c>
      <c r="G94" s="116">
        <f>G95</f>
        <v>226.71</v>
      </c>
      <c r="H94" s="84">
        <f t="shared" si="5"/>
        <v>266.09154929577466</v>
      </c>
    </row>
    <row r="95" spans="1:8" ht="28.5" customHeight="1" x14ac:dyDescent="0.25">
      <c r="B95" s="161" t="s">
        <v>122</v>
      </c>
      <c r="C95" s="162"/>
      <c r="D95" s="162"/>
      <c r="E95" s="163"/>
      <c r="F95" s="116">
        <f>F96</f>
        <v>85.2</v>
      </c>
      <c r="G95" s="116">
        <f>G96</f>
        <v>226.71</v>
      </c>
      <c r="H95" s="117">
        <f t="shared" si="5"/>
        <v>266.09154929577466</v>
      </c>
    </row>
    <row r="96" spans="1:8" ht="30" customHeight="1" x14ac:dyDescent="0.25">
      <c r="B96" s="164" t="s">
        <v>163</v>
      </c>
      <c r="C96" s="165"/>
      <c r="D96" s="165"/>
      <c r="E96" s="166"/>
      <c r="F96" s="115">
        <v>85.2</v>
      </c>
      <c r="G96" s="115">
        <v>226.71</v>
      </c>
      <c r="H96" s="84"/>
    </row>
    <row r="97" spans="2:8" x14ac:dyDescent="0.25">
      <c r="B97" s="82"/>
      <c r="C97" s="82"/>
      <c r="D97" s="82"/>
      <c r="E97" s="82"/>
      <c r="F97" s="80"/>
      <c r="G97" s="80"/>
      <c r="H97" s="80"/>
    </row>
    <row r="98" spans="2:8" x14ac:dyDescent="0.25">
      <c r="B98" s="82"/>
      <c r="C98" s="82"/>
      <c r="D98" s="82"/>
      <c r="E98" s="82"/>
      <c r="F98" s="80"/>
      <c r="G98" s="80"/>
      <c r="H98" s="80"/>
    </row>
    <row r="99" spans="2:8" x14ac:dyDescent="0.25">
      <c r="B99" s="82"/>
      <c r="C99" s="82"/>
      <c r="D99" s="82"/>
      <c r="E99" s="82"/>
      <c r="F99" s="80"/>
      <c r="G99" s="80"/>
      <c r="H99" s="80"/>
    </row>
    <row r="100" spans="2:8" x14ac:dyDescent="0.25">
      <c r="B100" s="82"/>
      <c r="C100" s="82"/>
      <c r="D100" s="82"/>
      <c r="E100" s="82"/>
      <c r="F100" s="80"/>
      <c r="G100" s="80"/>
      <c r="H100" s="80"/>
    </row>
    <row r="101" spans="2:8" x14ac:dyDescent="0.25">
      <c r="F101" s="80"/>
      <c r="G101" s="80"/>
      <c r="H101" s="80"/>
    </row>
    <row r="102" spans="2:8" x14ac:dyDescent="0.25">
      <c r="F102" s="80"/>
      <c r="G102" s="80"/>
      <c r="H102" s="80"/>
    </row>
    <row r="103" spans="2:8" x14ac:dyDescent="0.25">
      <c r="F103" s="80"/>
      <c r="G103" s="80"/>
      <c r="H103" s="80"/>
    </row>
    <row r="104" spans="2:8" x14ac:dyDescent="0.25">
      <c r="F104" s="80"/>
      <c r="G104" s="80"/>
      <c r="H104" s="80"/>
    </row>
    <row r="105" spans="2:8" x14ac:dyDescent="0.25">
      <c r="F105" s="80"/>
      <c r="G105" s="80"/>
      <c r="H105" s="80"/>
    </row>
    <row r="106" spans="2:8" x14ac:dyDescent="0.25">
      <c r="F106" s="80"/>
      <c r="G106" s="80"/>
      <c r="H106" s="80"/>
    </row>
    <row r="107" spans="2:8" x14ac:dyDescent="0.25">
      <c r="F107" s="80"/>
      <c r="G107" s="80"/>
      <c r="H107" s="80"/>
    </row>
    <row r="108" spans="2:8" x14ac:dyDescent="0.25">
      <c r="F108" s="80"/>
      <c r="G108" s="80"/>
      <c r="H108" s="80"/>
    </row>
    <row r="109" spans="2:8" x14ac:dyDescent="0.25">
      <c r="F109" s="80"/>
      <c r="G109" s="80"/>
      <c r="H109" s="80"/>
    </row>
    <row r="110" spans="2:8" x14ac:dyDescent="0.25">
      <c r="F110" s="80"/>
      <c r="G110" s="80"/>
      <c r="H110" s="80"/>
    </row>
    <row r="111" spans="2:8" x14ac:dyDescent="0.25">
      <c r="F111" s="80"/>
      <c r="G111" s="80"/>
      <c r="H111" s="80"/>
    </row>
    <row r="112" spans="2:8" x14ac:dyDescent="0.25">
      <c r="F112" s="80"/>
      <c r="G112" s="80"/>
      <c r="H112" s="80"/>
    </row>
    <row r="113" spans="6:8" x14ac:dyDescent="0.25">
      <c r="F113" s="80"/>
      <c r="G113" s="80"/>
      <c r="H113" s="80"/>
    </row>
    <row r="114" spans="6:8" x14ac:dyDescent="0.25">
      <c r="F114" s="80"/>
      <c r="G114" s="80"/>
      <c r="H114" s="80"/>
    </row>
    <row r="115" spans="6:8" x14ac:dyDescent="0.25">
      <c r="F115" s="80"/>
      <c r="G115" s="80"/>
      <c r="H115" s="80"/>
    </row>
    <row r="116" spans="6:8" x14ac:dyDescent="0.25">
      <c r="F116" s="80"/>
      <c r="G116" s="80"/>
      <c r="H116" s="80"/>
    </row>
    <row r="117" spans="6:8" x14ac:dyDescent="0.25">
      <c r="F117" s="80"/>
      <c r="G117" s="80"/>
      <c r="H117" s="80"/>
    </row>
    <row r="118" spans="6:8" x14ac:dyDescent="0.25">
      <c r="F118" s="80"/>
      <c r="G118" s="80"/>
      <c r="H118" s="80"/>
    </row>
    <row r="119" spans="6:8" x14ac:dyDescent="0.25">
      <c r="F119" s="80"/>
      <c r="G119" s="80"/>
      <c r="H119" s="80"/>
    </row>
    <row r="120" spans="6:8" x14ac:dyDescent="0.25">
      <c r="F120" s="80"/>
      <c r="G120" s="80"/>
      <c r="H120" s="80"/>
    </row>
    <row r="121" spans="6:8" x14ac:dyDescent="0.25">
      <c r="F121" s="80"/>
      <c r="G121" s="80"/>
      <c r="H121" s="80"/>
    </row>
    <row r="122" spans="6:8" x14ac:dyDescent="0.25">
      <c r="F122" s="80"/>
      <c r="G122" s="80"/>
      <c r="H122" s="80"/>
    </row>
    <row r="123" spans="6:8" x14ac:dyDescent="0.25">
      <c r="F123" s="80"/>
      <c r="G123" s="80"/>
      <c r="H123" s="80"/>
    </row>
    <row r="124" spans="6:8" x14ac:dyDescent="0.25">
      <c r="F124" s="80"/>
      <c r="G124" s="80"/>
      <c r="H124" s="80"/>
    </row>
    <row r="125" spans="6:8" x14ac:dyDescent="0.25">
      <c r="F125" s="80"/>
      <c r="G125" s="80"/>
      <c r="H125" s="80"/>
    </row>
    <row r="126" spans="6:8" x14ac:dyDescent="0.25">
      <c r="F126" s="80"/>
      <c r="G126" s="80"/>
      <c r="H126" s="80"/>
    </row>
    <row r="127" spans="6:8" x14ac:dyDescent="0.25">
      <c r="F127" s="80"/>
      <c r="G127" s="80"/>
      <c r="H127" s="80"/>
    </row>
    <row r="128" spans="6:8" x14ac:dyDescent="0.25">
      <c r="F128" s="46"/>
      <c r="G128" s="46"/>
      <c r="H128" s="46"/>
    </row>
    <row r="129" spans="6:8" x14ac:dyDescent="0.25">
      <c r="F129" s="46"/>
      <c r="G129" s="46"/>
      <c r="H129" s="46"/>
    </row>
    <row r="130" spans="6:8" x14ac:dyDescent="0.25">
      <c r="F130" s="46"/>
      <c r="G130" s="46"/>
      <c r="H130" s="46"/>
    </row>
  </sheetData>
  <mergeCells count="93">
    <mergeCell ref="B88:E88"/>
    <mergeCell ref="B89:E89"/>
    <mergeCell ref="B87:E87"/>
    <mergeCell ref="B62:E62"/>
    <mergeCell ref="B65:E65"/>
    <mergeCell ref="B66:E66"/>
    <mergeCell ref="B67:E67"/>
    <mergeCell ref="B68:E68"/>
    <mergeCell ref="B71:E71"/>
    <mergeCell ref="B86:E86"/>
    <mergeCell ref="B42:E42"/>
    <mergeCell ref="B47:E47"/>
    <mergeCell ref="B76:E76"/>
    <mergeCell ref="B80:E80"/>
    <mergeCell ref="B77:E77"/>
    <mergeCell ref="B78:E78"/>
    <mergeCell ref="B79:E79"/>
    <mergeCell ref="B55:E55"/>
    <mergeCell ref="B56:E56"/>
    <mergeCell ref="B48:E48"/>
    <mergeCell ref="B49:E49"/>
    <mergeCell ref="B50:E50"/>
    <mergeCell ref="B51:E51"/>
    <mergeCell ref="B52:E52"/>
    <mergeCell ref="B35:E35"/>
    <mergeCell ref="B36:E36"/>
    <mergeCell ref="B40:E40"/>
    <mergeCell ref="B69:E69"/>
    <mergeCell ref="B70:E70"/>
    <mergeCell ref="B60:E60"/>
    <mergeCell ref="B61:E61"/>
    <mergeCell ref="B63:E63"/>
    <mergeCell ref="B64:E64"/>
    <mergeCell ref="B37:E37"/>
    <mergeCell ref="B38:E38"/>
    <mergeCell ref="B57:E57"/>
    <mergeCell ref="B58:E58"/>
    <mergeCell ref="B59:E59"/>
    <mergeCell ref="B53:E53"/>
    <mergeCell ref="B54:E54"/>
    <mergeCell ref="B23:E23"/>
    <mergeCell ref="B24:E24"/>
    <mergeCell ref="B25:E25"/>
    <mergeCell ref="B28:E28"/>
    <mergeCell ref="B34:E34"/>
    <mergeCell ref="B19:E19"/>
    <mergeCell ref="B20:E20"/>
    <mergeCell ref="B21:E21"/>
    <mergeCell ref="B22:E22"/>
    <mergeCell ref="B2:H2"/>
    <mergeCell ref="B4:H4"/>
    <mergeCell ref="B6:E6"/>
    <mergeCell ref="B7:E7"/>
    <mergeCell ref="B13:E13"/>
    <mergeCell ref="B12:E12"/>
    <mergeCell ref="B8:E8"/>
    <mergeCell ref="B9:E9"/>
    <mergeCell ref="B10:E10"/>
    <mergeCell ref="B11:E11"/>
    <mergeCell ref="B14:E14"/>
    <mergeCell ref="B15:E15"/>
    <mergeCell ref="B16:E16"/>
    <mergeCell ref="B17:E17"/>
    <mergeCell ref="B18:E18"/>
    <mergeCell ref="B93:E93"/>
    <mergeCell ref="B26:E26"/>
    <mergeCell ref="B39:E39"/>
    <mergeCell ref="B27:E27"/>
    <mergeCell ref="B29:E29"/>
    <mergeCell ref="B30:E30"/>
    <mergeCell ref="B31:E31"/>
    <mergeCell ref="B32:E32"/>
    <mergeCell ref="B33:E33"/>
    <mergeCell ref="B43:E43"/>
    <mergeCell ref="B44:E44"/>
    <mergeCell ref="B45:E45"/>
    <mergeCell ref="B46:E46"/>
    <mergeCell ref="B41:E41"/>
    <mergeCell ref="B94:E94"/>
    <mergeCell ref="B95:E95"/>
    <mergeCell ref="B96:E96"/>
    <mergeCell ref="B72:E72"/>
    <mergeCell ref="B73:E73"/>
    <mergeCell ref="B74:E74"/>
    <mergeCell ref="B75:E75"/>
    <mergeCell ref="B84:E84"/>
    <mergeCell ref="B81:E81"/>
    <mergeCell ref="B82:E82"/>
    <mergeCell ref="B83:E83"/>
    <mergeCell ref="B91:E91"/>
    <mergeCell ref="B92:E92"/>
    <mergeCell ref="B90:E90"/>
    <mergeCell ref="B85:E85"/>
  </mergeCells>
  <pageMargins left="0.7" right="0.7" top="0.75" bottom="0.75" header="0.3" footer="0.3"/>
  <pageSetup paperSize="9" scale="27" fitToWidth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Radni listovi</vt:lpstr>
      </vt:variant>
      <vt:variant>
        <vt:i4>5</vt:i4>
      </vt:variant>
    </vt:vector>
  </HeadingPairs>
  <TitlesOfParts>
    <vt:vector size="5" baseType="lpstr">
      <vt:lpstr>SAŽETAK</vt:lpstr>
      <vt:lpstr> Račun prihoda i rashoda</vt:lpstr>
      <vt:lpstr>Rashodi i prihodi prema izvoru</vt:lpstr>
      <vt:lpstr>Rashodi prema funkcijskoj k </vt:lpstr>
      <vt:lpstr>Programska klasifikacija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Marija Lacković</dc:creator>
  <cp:lastModifiedBy>Korisnik</cp:lastModifiedBy>
  <cp:lastPrinted>2025-03-17T08:55:58Z</cp:lastPrinted>
  <dcterms:created xsi:type="dcterms:W3CDTF">2022-08-12T12:51:27Z</dcterms:created>
  <dcterms:modified xsi:type="dcterms:W3CDTF">2025-03-17T08:56:37Z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BExAnalyzer_OldName">
    <vt:lpwstr>Tablica ogledni format izvještaja o izvršenju PK JLP(R)S.xlsx</vt:lpwstr>
  </property>
</Properties>
</file>