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SDŽ\"/>
    </mc:Choice>
  </mc:AlternateContent>
  <bookViews>
    <workbookView xWindow="0" yWindow="0" windowWidth="25200" windowHeight="11685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Programska klasifikacija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7" l="1"/>
  <c r="H61" i="7"/>
  <c r="G76" i="7" l="1"/>
  <c r="G87" i="7"/>
  <c r="G88" i="7"/>
  <c r="G73" i="7"/>
  <c r="G74" i="7"/>
  <c r="E9" i="11" l="1"/>
  <c r="D9" i="11"/>
  <c r="C9" i="11"/>
  <c r="G54" i="7"/>
  <c r="G39" i="7"/>
  <c r="G33" i="7" s="1"/>
  <c r="G32" i="7" s="1"/>
  <c r="G38" i="7"/>
  <c r="G15" i="7"/>
  <c r="G14" i="7" s="1"/>
  <c r="G16" i="7"/>
  <c r="G12" i="7"/>
  <c r="G11" i="7" s="1"/>
  <c r="G10" i="7" s="1"/>
  <c r="G42" i="8"/>
  <c r="G24" i="8"/>
  <c r="G9" i="8" l="1"/>
  <c r="G41" i="8" l="1"/>
  <c r="G21" i="8"/>
  <c r="G8" i="8"/>
  <c r="G12" i="8"/>
  <c r="G11" i="1" l="1"/>
  <c r="G17" i="1"/>
  <c r="G14" i="1"/>
  <c r="H17" i="1"/>
  <c r="I11" i="1"/>
  <c r="H11" i="1"/>
  <c r="H14" i="1"/>
  <c r="I38" i="3" l="1"/>
  <c r="I34" i="3"/>
  <c r="I81" i="3"/>
  <c r="I76" i="3" s="1"/>
  <c r="I72" i="3" s="1"/>
  <c r="I70" i="3"/>
  <c r="I69" i="3" s="1"/>
  <c r="I67" i="3"/>
  <c r="I66" i="3" s="1"/>
  <c r="I60" i="3"/>
  <c r="I52" i="3"/>
  <c r="I46" i="3"/>
  <c r="I41" i="3"/>
  <c r="I36" i="3"/>
  <c r="I33" i="3" s="1"/>
  <c r="I15" i="3"/>
  <c r="I14" i="3" s="1"/>
  <c r="I25" i="3"/>
  <c r="I24" i="3" s="1"/>
  <c r="I23" i="3" s="1"/>
  <c r="I20" i="3"/>
  <c r="I17" i="3" s="1"/>
  <c r="I12" i="3"/>
  <c r="I11" i="3" s="1"/>
  <c r="I17" i="1"/>
  <c r="I14" i="1"/>
  <c r="E42" i="8"/>
  <c r="E41" i="8" s="1"/>
  <c r="E35" i="8"/>
  <c r="E47" i="8"/>
  <c r="E24" i="8"/>
  <c r="E21" i="8"/>
  <c r="E27" i="8"/>
  <c r="E28" i="8"/>
  <c r="E26" i="8" s="1"/>
  <c r="E13" i="8"/>
  <c r="E8" i="8"/>
  <c r="E10" i="8"/>
  <c r="E14" i="8"/>
  <c r="E12" i="8"/>
  <c r="G74" i="3"/>
  <c r="G73" i="3" s="1"/>
  <c r="G77" i="3"/>
  <c r="G76" i="3" s="1"/>
  <c r="I40" i="3" l="1"/>
  <c r="G72" i="3"/>
  <c r="I32" i="3"/>
  <c r="I83" i="3" s="1"/>
  <c r="G69" i="3"/>
  <c r="G67" i="3"/>
  <c r="G66" i="3" s="1"/>
  <c r="G60" i="3"/>
  <c r="G52" i="3"/>
  <c r="G47" i="3"/>
  <c r="G46" i="3" s="1"/>
  <c r="G41" i="3"/>
  <c r="J45" i="3"/>
  <c r="G38" i="3"/>
  <c r="G36" i="3"/>
  <c r="G34" i="3"/>
  <c r="G24" i="3"/>
  <c r="G23" i="3" s="1"/>
  <c r="G15" i="3"/>
  <c r="G14" i="3" s="1"/>
  <c r="G12" i="3"/>
  <c r="G10" i="3" l="1"/>
  <c r="G26" i="3" s="1"/>
  <c r="G28" i="3" s="1"/>
  <c r="G40" i="3"/>
  <c r="G33" i="3"/>
  <c r="G21" i="7"/>
  <c r="G20" i="7" s="1"/>
  <c r="G19" i="7" s="1"/>
  <c r="G25" i="7"/>
  <c r="G24" i="7" s="1"/>
  <c r="G23" i="7" s="1"/>
  <c r="G70" i="7"/>
  <c r="G66" i="7"/>
  <c r="G65" i="7" s="1"/>
  <c r="G56" i="7"/>
  <c r="G57" i="7"/>
  <c r="G61" i="7"/>
  <c r="G62" i="7"/>
  <c r="G29" i="7"/>
  <c r="G30" i="7"/>
  <c r="G32" i="3" l="1"/>
  <c r="G83" i="3" s="1"/>
  <c r="G84" i="3" s="1"/>
  <c r="G9" i="7"/>
  <c r="G28" i="7"/>
  <c r="G27" i="7" s="1"/>
  <c r="G8" i="7" s="1"/>
  <c r="E16" i="8"/>
  <c r="E7" i="8" s="1"/>
  <c r="E6" i="8" s="1"/>
  <c r="E44" i="8"/>
  <c r="E39" i="8"/>
  <c r="G18" i="8"/>
  <c r="G49" i="8"/>
  <c r="G32" i="8"/>
  <c r="G28" i="8"/>
  <c r="G27" i="8"/>
  <c r="G16" i="8"/>
  <c r="G44" i="8"/>
  <c r="G14" i="8"/>
  <c r="G47" i="8"/>
  <c r="G39" i="8"/>
  <c r="G7" i="8" l="1"/>
  <c r="E20" i="8"/>
  <c r="G26" i="8"/>
  <c r="G20" i="8" s="1"/>
  <c r="F85" i="7"/>
  <c r="F84" i="7" s="1"/>
  <c r="F81" i="7"/>
  <c r="F80" i="7" s="1"/>
  <c r="F78" i="7"/>
  <c r="F77" i="7" s="1"/>
  <c r="F76" i="7" s="1"/>
  <c r="F74" i="7"/>
  <c r="F73" i="7" s="1"/>
  <c r="F66" i="7"/>
  <c r="F65" i="7" s="1"/>
  <c r="F62" i="7"/>
  <c r="F61" i="7" s="1"/>
  <c r="F57" i="7"/>
  <c r="F56" i="7" s="1"/>
  <c r="F54" i="7"/>
  <c r="F39" i="7"/>
  <c r="F38" i="7"/>
  <c r="F30" i="7"/>
  <c r="F29" i="7" s="1"/>
  <c r="F25" i="7"/>
  <c r="F24" i="7" s="1"/>
  <c r="F23" i="7" s="1"/>
  <c r="F21" i="7"/>
  <c r="F20" i="7" s="1"/>
  <c r="F19" i="7" s="1"/>
  <c r="F16" i="7"/>
  <c r="F15" i="7" s="1"/>
  <c r="F14" i="7" s="1"/>
  <c r="F12" i="7"/>
  <c r="F11" i="7" s="1"/>
  <c r="F10" i="7" s="1"/>
  <c r="F9" i="7" s="1"/>
  <c r="F26" i="8"/>
  <c r="F21" i="8"/>
  <c r="F49" i="8"/>
  <c r="F24" i="8"/>
  <c r="F47" i="8"/>
  <c r="F44" i="8"/>
  <c r="F41" i="8"/>
  <c r="F39" i="8"/>
  <c r="F32" i="8"/>
  <c r="F20" i="8" l="1"/>
  <c r="F33" i="7"/>
  <c r="F32" i="7" s="1"/>
  <c r="F28" i="7" s="1"/>
  <c r="F27" i="7" s="1"/>
  <c r="F8" i="7" s="1"/>
  <c r="F16" i="8"/>
  <c r="F18" i="8"/>
  <c r="F14" i="8"/>
  <c r="F9" i="8"/>
  <c r="F8" i="8" s="1"/>
  <c r="F10" i="8"/>
  <c r="F12" i="8"/>
  <c r="H81" i="3"/>
  <c r="H47" i="3"/>
  <c r="F7" i="8" l="1"/>
  <c r="F6" i="8"/>
  <c r="H77" i="3"/>
  <c r="H76" i="3" s="1"/>
  <c r="H72" i="3" s="1"/>
  <c r="H70" i="3"/>
  <c r="H69" i="3" s="1"/>
  <c r="H67" i="3"/>
  <c r="H66" i="3" s="1"/>
  <c r="H60" i="3"/>
  <c r="H54" i="3"/>
  <c r="H52" i="3" s="1"/>
  <c r="H48" i="3"/>
  <c r="H46" i="3" s="1"/>
  <c r="H41" i="3"/>
  <c r="H38" i="3"/>
  <c r="H36" i="3"/>
  <c r="H34" i="3"/>
  <c r="H33" i="3" s="1"/>
  <c r="H24" i="3"/>
  <c r="H23" i="3" s="1"/>
  <c r="H20" i="3"/>
  <c r="H17" i="3" s="1"/>
  <c r="H15" i="3"/>
  <c r="H14" i="3" s="1"/>
  <c r="H12" i="3"/>
  <c r="H11" i="3" s="1"/>
  <c r="H10" i="3" s="1"/>
  <c r="H26" i="3" s="1"/>
  <c r="H28" i="3" s="1"/>
  <c r="H40" i="3" l="1"/>
  <c r="H32" i="3" s="1"/>
  <c r="H83" i="3" s="1"/>
  <c r="I22" i="8"/>
  <c r="I43" i="8"/>
  <c r="I45" i="8"/>
  <c r="I46" i="8"/>
  <c r="I48" i="8"/>
  <c r="H45" i="8"/>
  <c r="I17" i="8"/>
  <c r="H81" i="7"/>
  <c r="H85" i="7" l="1"/>
  <c r="H80" i="7"/>
  <c r="H73" i="7"/>
  <c r="H65" i="7" l="1"/>
  <c r="H66" i="7"/>
  <c r="H84" i="7"/>
  <c r="H54" i="7"/>
  <c r="H32" i="7"/>
  <c r="H33" i="7"/>
  <c r="H56" i="7"/>
  <c r="H57" i="7"/>
  <c r="H78" i="7"/>
  <c r="H43" i="8"/>
  <c r="H77" i="7" l="1"/>
  <c r="H76" i="7"/>
  <c r="H10" i="7"/>
  <c r="H11" i="7"/>
  <c r="H20" i="7"/>
  <c r="H19" i="7"/>
  <c r="H29" i="7"/>
  <c r="H22" i="8"/>
  <c r="H17" i="8"/>
  <c r="G9" i="11"/>
  <c r="F9" i="11"/>
  <c r="E7" i="11"/>
  <c r="D7" i="11"/>
  <c r="C7" i="11"/>
  <c r="G7" i="11" l="1"/>
  <c r="F8" i="11"/>
  <c r="G8" i="11"/>
  <c r="H16" i="8"/>
  <c r="I26" i="8"/>
  <c r="H26" i="8"/>
  <c r="I42" i="8"/>
  <c r="H42" i="8"/>
  <c r="I47" i="8"/>
  <c r="H47" i="8"/>
  <c r="H39" i="8"/>
  <c r="I44" i="8"/>
  <c r="H44" i="8"/>
  <c r="H14" i="8"/>
  <c r="H24" i="7"/>
  <c r="H14" i="7"/>
  <c r="I39" i="8"/>
  <c r="I21" i="8"/>
  <c r="I16" i="8"/>
  <c r="I14" i="8"/>
  <c r="H21" i="8" l="1"/>
  <c r="H7" i="8"/>
  <c r="I12" i="8"/>
  <c r="H12" i="8"/>
  <c r="I41" i="8"/>
  <c r="H41" i="8"/>
  <c r="I8" i="8"/>
  <c r="H8" i="8"/>
  <c r="H23" i="7"/>
  <c r="H28" i="7"/>
  <c r="H27" i="7"/>
  <c r="K12" i="1"/>
  <c r="I20" i="8" l="1"/>
  <c r="I7" i="8"/>
  <c r="H6" i="8"/>
  <c r="I6" i="8"/>
  <c r="H9" i="7"/>
  <c r="H8" i="7"/>
  <c r="K15" i="1"/>
  <c r="K16" i="1"/>
  <c r="K69" i="3" l="1"/>
  <c r="K66" i="3"/>
  <c r="K23" i="3"/>
  <c r="K17" i="3"/>
  <c r="K14" i="3"/>
  <c r="K11" i="3"/>
  <c r="K33" i="3" l="1"/>
  <c r="K40" i="3"/>
  <c r="K76" i="3"/>
  <c r="I10" i="3"/>
  <c r="I26" i="3" s="1"/>
  <c r="I28" i="3" s="1"/>
  <c r="I84" i="3" s="1"/>
  <c r="F7" i="11"/>
  <c r="J13" i="3"/>
  <c r="J25" i="3"/>
  <c r="J34" i="3"/>
  <c r="J36" i="3"/>
  <c r="J37" i="3"/>
  <c r="J38" i="3"/>
  <c r="J39" i="3"/>
  <c r="J41" i="3"/>
  <c r="J42" i="3"/>
  <c r="J43" i="3"/>
  <c r="J44" i="3"/>
  <c r="J47" i="3"/>
  <c r="J48" i="3"/>
  <c r="J49" i="3"/>
  <c r="J50" i="3"/>
  <c r="J53" i="3"/>
  <c r="J54" i="3"/>
  <c r="J55" i="3"/>
  <c r="J57" i="3"/>
  <c r="J58" i="3"/>
  <c r="J59" i="3"/>
  <c r="J61" i="3"/>
  <c r="J62" i="3"/>
  <c r="J63" i="3"/>
  <c r="J64" i="3"/>
  <c r="J65" i="3"/>
  <c r="J66" i="3"/>
  <c r="J67" i="3"/>
  <c r="K72" i="3" l="1"/>
  <c r="K26" i="3"/>
  <c r="K32" i="3"/>
  <c r="K10" i="3"/>
  <c r="J60" i="3"/>
  <c r="J52" i="3"/>
  <c r="J35" i="3"/>
  <c r="J46" i="3"/>
  <c r="J40" i="3"/>
  <c r="J16" i="3"/>
  <c r="J72" i="3"/>
  <c r="J76" i="3"/>
  <c r="J14" i="3"/>
  <c r="J15" i="3"/>
  <c r="J33" i="3"/>
  <c r="J23" i="3"/>
  <c r="J24" i="3"/>
  <c r="J15" i="1"/>
  <c r="K28" i="3" l="1"/>
  <c r="J32" i="3"/>
  <c r="J12" i="3"/>
  <c r="K14" i="1"/>
  <c r="K11" i="1"/>
  <c r="J14" i="1"/>
  <c r="J16" i="1"/>
  <c r="J83" i="3" l="1"/>
  <c r="K83" i="3"/>
  <c r="J11" i="1"/>
  <c r="J12" i="1"/>
  <c r="J26" i="3" l="1"/>
  <c r="J10" i="3"/>
  <c r="J28" i="3" l="1"/>
</calcChain>
</file>

<file path=xl/sharedStrings.xml><?xml version="1.0" encoding="utf-8"?>
<sst xmlns="http://schemas.openxmlformats.org/spreadsheetml/2006/main" count="280" uniqueCount="189">
  <si>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</si>
  <si>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</si>
  <si>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</si>
  <si>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</si>
  <si>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</si>
  <si>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</si>
  <si>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</si>
  <si>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</si>
  <si>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</si>
  <si>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</si>
  <si>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</si>
  <si>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</si>
  <si>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</si>
  <si>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</si>
  <si>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</si>
  <si>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</si>
  <si>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</si>
  <si>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</si>
  <si>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</si>
  <si>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UKUPNO RASHODI</t>
  </si>
  <si>
    <t xml:space="preserve">UKUPNO PRIHODI </t>
  </si>
  <si>
    <t>IZVJEŠTAJ O PRIHODIMA I RASHODIMA PREMA IZVORIMA FINANCIRANJA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</si>
  <si>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</si>
  <si>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</si>
  <si>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</si>
  <si>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</si>
  <si>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</si>
  <si>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</si>
  <si>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</si>
  <si>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</si>
  <si>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</si>
  <si>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</si>
  <si>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</si>
  <si>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</si>
  <si>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</si>
  <si>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</si>
  <si>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</si>
  <si>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</si>
  <si>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</si>
  <si>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>Tekuće pomoći proračunskim korisnicima iz proračuna</t>
  </si>
  <si>
    <t>Prihodi od administrativnih pristojbi i prihodi po posebnim propisima</t>
  </si>
  <si>
    <t>Pomoći proračunskim korisnicima iz proračuna</t>
  </si>
  <si>
    <t>Prihodi po posebnim propisima</t>
  </si>
  <si>
    <t>Ostali nespomenuti prihodi</t>
  </si>
  <si>
    <t>Prihodi od pruženih usluga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</si>
  <si>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</si>
  <si>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</si>
  <si>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</si>
  <si>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</si>
  <si>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</si>
  <si>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</si>
  <si>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</si>
  <si>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</si>
  <si>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</si>
  <si>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</si>
  <si>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</si>
  <si>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</si>
  <si>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</si>
  <si>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</si>
  <si>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</si>
  <si>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</si>
  <si>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Zdravstvene i veterinarske usluge</t>
  </si>
  <si>
    <t>Intelektualne i osobne usluge</t>
  </si>
  <si>
    <t>Računalne usluge</t>
  </si>
  <si>
    <t>Ostale usluge</t>
  </si>
  <si>
    <t>Naknada za rad predstavničkih i izvršnih tijela, povjerenstava i slično</t>
  </si>
  <si>
    <t>Premije osiguranja</t>
  </si>
  <si>
    <t>Reprezentacija</t>
  </si>
  <si>
    <t>Članarine i norme</t>
  </si>
  <si>
    <t>Ostali nespomenuti rashodi poslovanja</t>
  </si>
  <si>
    <t>Financijski rashodi</t>
  </si>
  <si>
    <t>Ostali financijski rashodi</t>
  </si>
  <si>
    <t>Bankarske usluge i usluge platnog prometa</t>
  </si>
  <si>
    <t>Rashodi za nabavu proizvedene dugotrajne imovine</t>
  </si>
  <si>
    <t>Postrojenja i oprema</t>
  </si>
  <si>
    <t>Uredska oprema i namještaj</t>
  </si>
  <si>
    <t>Instrumenti, uređaji i strojevi</t>
  </si>
  <si>
    <t>Uređaji, strojevi i oprema za ostale namjene</t>
  </si>
  <si>
    <t>Knjige, umjetnička djela i ostale izložbene vrijednosti</t>
  </si>
  <si>
    <t>Knjige</t>
  </si>
  <si>
    <t xml:space="preserve">Ostali rashodi </t>
  </si>
  <si>
    <t>Tekuće donacije</t>
  </si>
  <si>
    <t>Tekuće donacije u naravi</t>
  </si>
  <si>
    <t>Uredski materijal i ostali materijalni rashodi</t>
  </si>
  <si>
    <t>Komunalne usluge</t>
  </si>
  <si>
    <t>09 Obrazovanje</t>
  </si>
  <si>
    <t>092 Srednjoškolsko obrazovanje</t>
  </si>
  <si>
    <t>Rashodi za usluge</t>
  </si>
  <si>
    <t>1.1.1 Opći prihodi i primici</t>
  </si>
  <si>
    <t>Prihodi od upravnih i administrativnih pristojbi i prihodi po posebnim propisima</t>
  </si>
  <si>
    <t>4.8.1 Prihodi za posebne namjene</t>
  </si>
  <si>
    <t xml:space="preserve">UKUPNO RASHODI </t>
  </si>
  <si>
    <t>Ostali rashodi</t>
  </si>
  <si>
    <t>3.2.2 Vlastiti prihodi - prenesena sredstva</t>
  </si>
  <si>
    <t>4.4.1 Prihodi za posebne namjene -Decentralizacija</t>
  </si>
  <si>
    <t>4.8.2 Prihodi za posebne namjene - prenesena sredstva</t>
  </si>
  <si>
    <t>5.4.1 Pomoći PK</t>
  </si>
  <si>
    <t>5.4.2 Pomoći PK - prenesena sredstva</t>
  </si>
  <si>
    <t>4.4.1 Prihodi za posebne namjene - Decentralizacija</t>
  </si>
  <si>
    <t>18598 - TEHNIČKA ŠKOLA ZA STROJARSTVO I MEHATRONIKU, SPLIT</t>
  </si>
  <si>
    <t>PROGRAM 4001 RAZVOJ ODGOJNO OBRAZOVNOG SUSTAVA</t>
  </si>
  <si>
    <t>Aktivnost A400103 Natjecanja, manifestacije i ostalo</t>
  </si>
  <si>
    <t>Izvor 1.1.1 Opći prihodi i primici</t>
  </si>
  <si>
    <t>32 - Materijalni rashodi</t>
  </si>
  <si>
    <t>Aktivnost A400104 e - Škole</t>
  </si>
  <si>
    <t>31 - Rashodi za zaposlene</t>
  </si>
  <si>
    <t>3132 - Doprinosi za obvezno zdravstveno osiguranje</t>
  </si>
  <si>
    <t>Izvor 5.4.1 - Pomoći PK</t>
  </si>
  <si>
    <t>4241 - Knjige</t>
  </si>
  <si>
    <t>42 - Rashodi za nabavu proizvedene dugotrajne imovine</t>
  </si>
  <si>
    <t>38 - Ostali rashodi</t>
  </si>
  <si>
    <t>PROGRAM 4040 SREDNJOŠKOLSKO OBRAZOVANJE</t>
  </si>
  <si>
    <t>3293 - Reprezentacija</t>
  </si>
  <si>
    <t>3299 - Ostali nespmenuti rashodi</t>
  </si>
  <si>
    <t>Izvor 3.2.2 Vlastiti prihodi PK - prenesena sredstva</t>
  </si>
  <si>
    <t>Izvor 4.4.1 Prihodi za posebne namjene - Decentralizacija</t>
  </si>
  <si>
    <t>34 - Financijski rashodi</t>
  </si>
  <si>
    <t>3211 - Službena putovanja</t>
  </si>
  <si>
    <t>3213 - Stručno usavršavanje zaposlenika</t>
  </si>
  <si>
    <t>3291 - Naknade za rad predstavničkih i izvršnih tijela, povjerenstava i slično</t>
  </si>
  <si>
    <t>3111 - Plaće za redovan rad</t>
  </si>
  <si>
    <t xml:space="preserve">3812 - Tekuće donacije u naravi </t>
  </si>
  <si>
    <t>3221 - Uredski materijal i ostali materijalni rashodi</t>
  </si>
  <si>
    <t>3212 - Naknade za prijevoz,za rad na terenu i odvojeni život</t>
  </si>
  <si>
    <t>3214 - Ostale naknade troškova zaposlenima</t>
  </si>
  <si>
    <t>3431 - Bankarske usluge i usluge platnog prometa</t>
  </si>
  <si>
    <t>Aktivnost A404001 Rashodi djelatnosti</t>
  </si>
  <si>
    <t>Izvor 4.8.1 Prihodi za posebne namjene PK</t>
  </si>
  <si>
    <t>3225 - Sitni inventar i auto gume</t>
  </si>
  <si>
    <t>3292 - Premije osiguranja</t>
  </si>
  <si>
    <t>3223 - Energija</t>
  </si>
  <si>
    <t>3224 - Materijal i djielovi za trkuće i investicijsko održavanje</t>
  </si>
  <si>
    <t>3227 - Službena, radna i zaštitna odjeća i obuća</t>
  </si>
  <si>
    <t>3231 - Usluge telefona, pošte i prijevoza</t>
  </si>
  <si>
    <t>3232 - Usluge tekućeg i investicijskog održavanje</t>
  </si>
  <si>
    <t>3236 - Zdravstvene i veterinarske usluge</t>
  </si>
  <si>
    <t>3237 - Intelektualne i osobne usluge</t>
  </si>
  <si>
    <t>3238 - Računalne usluge</t>
  </si>
  <si>
    <t>3239 - Ostale usluge</t>
  </si>
  <si>
    <t>3294 - Članarine i norme</t>
  </si>
  <si>
    <t>3299 - Ostali nespomenuti rashodi poslovanja</t>
  </si>
  <si>
    <t>3121 - Ostali rashodi za zaposlene</t>
  </si>
  <si>
    <t>3232 - Usluge tekućeg i investicijskog održavanja</t>
  </si>
  <si>
    <t>4221 - Uredska oprema i namještaj</t>
  </si>
  <si>
    <t>Izvor 4.8.2 Prihodi za posebne namjene PK - prenesena sredstva</t>
  </si>
  <si>
    <t>Izvor 5.4.1 Pomoći PK</t>
  </si>
  <si>
    <t>42421 - Knjige</t>
  </si>
  <si>
    <t>Višak/manjak iz prethodnih godina</t>
  </si>
  <si>
    <t>UKUPNO PRIHODI</t>
  </si>
  <si>
    <t>SVEUKUPNO PRIHODI</t>
  </si>
  <si>
    <t>UKUPNI VIŠAK / MANJAK PRIHODA</t>
  </si>
  <si>
    <t>5=4/2*100</t>
  </si>
  <si>
    <t>6=4/3*100</t>
  </si>
  <si>
    <t>4=3/2*100</t>
  </si>
  <si>
    <t>Aktivnost A404003 Izgradnja i uređenje objekata te nabava i održavanje opreme</t>
  </si>
  <si>
    <t>18598 - TEHNIČKA ŠKOLA ZA STROJARSTVO  I MEHATRONIKU, SPLIT</t>
  </si>
  <si>
    <t>IZVORNI PLAN ILI REBALANS 2024.</t>
  </si>
  <si>
    <t>OSTVARENJE/IZVRŠENJE 
1.- 6. 2024.</t>
  </si>
  <si>
    <t>OSTVARENJE/IZVRŠENJE 
1.-6. 2023</t>
  </si>
  <si>
    <t>OSTVARENJE/IZVRŠENJE 
1.-6. 2024.</t>
  </si>
  <si>
    <t>OSTVARENJE/IZVRŠENJE 1.6. 2023.</t>
  </si>
  <si>
    <t>OSTVARENJE/IZVRŠENJE 
1.-6. 2023.</t>
  </si>
  <si>
    <t xml:space="preserve">IZVRŠENJE 
1.-6. 2023. </t>
  </si>
  <si>
    <t>IZVRŠENJE 
1.-6. 2024.</t>
  </si>
  <si>
    <t xml:space="preserve"> IZVRŠENJE 
1.-6. 2024.</t>
  </si>
  <si>
    <t xml:space="preserve">OSTVARENJE/IZVRŠENJE 
1.- 6. 2023. </t>
  </si>
  <si>
    <t>OSTVARENJE/IZVRŠENJE 1.-6. 2023.</t>
  </si>
  <si>
    <t>Donacije od pravnih i fizičkih osoba izvan općeg proračuna</t>
  </si>
  <si>
    <t>1.1.2 Opći prihodi i primici - prenesena sredstva</t>
  </si>
  <si>
    <t>Prihodi od prodaje proizvoda i robe te pruženih usluga i prihodi od donacija</t>
  </si>
  <si>
    <t>6.2.1 Donacije PK</t>
  </si>
  <si>
    <t>6.2. 1 Donacije PK</t>
  </si>
  <si>
    <t>Aktivnost T400160 Prevencija mentalnog zdravlja OŠ i SŠ</t>
  </si>
  <si>
    <t>Aktivnost T400111 Opskrba školskih ustanova higijenskim potrepštinama</t>
  </si>
  <si>
    <t>Izvor 5.4.2 - Pomoći PK - prenesena sredstva</t>
  </si>
  <si>
    <t>3234 - Komunalne usluge</t>
  </si>
  <si>
    <t>3239 - Ostale nespomenute usluge</t>
  </si>
  <si>
    <t>3299 - Ostali nespomenuti rashodi</t>
  </si>
  <si>
    <t>Izvor 6.2.1 - Donacije PK</t>
  </si>
  <si>
    <t>Pomoći EU - prenesena sredstva</t>
  </si>
  <si>
    <t>3221 - Uredski materijal</t>
  </si>
  <si>
    <t>Rashodi za nabavu proizvedene dugotr. imovine</t>
  </si>
  <si>
    <t>Rashodi za nabavu neproizvedene nefinancijske imovine</t>
  </si>
  <si>
    <t>Nematerijalna imovina</t>
  </si>
  <si>
    <t>Licence</t>
  </si>
  <si>
    <t>5.5.2 Pomoći EU za PK - prenesena sredstva</t>
  </si>
  <si>
    <t>Kapitalne donacije</t>
  </si>
  <si>
    <t>Izvor 1.1.2 Opći prihodi i primici - prenesena sredstva</t>
  </si>
  <si>
    <t>POLUGODIŠNJI IZVJEŠTAJ O IZVRŠENJU FINANCIJSKOG PLANA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</si>
</sst>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3" fontId="0" fillId="0" borderId="0" xfId="0" applyNumberFormat="1"/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4" fontId="6" fillId="2" borderId="3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vertical="center" wrapText="1"/>
    </xf>
    <xf numFmtId="0" fontId="1" fillId="0" borderId="3" xfId="0" applyFont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0" fontId="0" fillId="0" borderId="3" xfId="0" applyFont="1" applyBorder="1" applyAlignment="1">
      <alignment wrapText="1"/>
    </xf>
    <xf numFmtId="0" fontId="9" fillId="2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" fontId="1" fillId="0" borderId="3" xfId="0" applyNumberFormat="1" applyFont="1" applyBorder="1"/>
    <xf numFmtId="0" fontId="1" fillId="0" borderId="3" xfId="0" applyFont="1" applyBorder="1" applyAlignment="1">
      <alignment horizontal="left" wrapText="1"/>
    </xf>
    <xf numFmtId="0" fontId="0" fillId="0" borderId="0" xfId="0" applyAlignment="1"/>
    <xf numFmtId="0" fontId="0" fillId="0" borderId="3" xfId="0" applyFont="1" applyBorder="1" applyAlignment="1"/>
    <xf numFmtId="4" fontId="19" fillId="0" borderId="3" xfId="0" applyNumberFormat="1" applyFont="1" applyBorder="1"/>
    <xf numFmtId="4" fontId="20" fillId="0" borderId="3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" fontId="19" fillId="0" borderId="0" xfId="0" applyNumberFormat="1" applyFont="1" applyBorder="1"/>
    <xf numFmtId="0" fontId="0" fillId="0" borderId="0" xfId="0" applyBorder="1" applyAlignment="1">
      <alignment horizontal="left"/>
    </xf>
    <xf numFmtId="0" fontId="0" fillId="2" borderId="0" xfId="0" quotePrefix="1" applyFill="1" applyAlignment="1">
      <alignment horizontal="center"/>
    </xf>
    <xf numFmtId="0" fontId="0" fillId="0" borderId="0" xfId="0" applyBorder="1" applyAlignment="1"/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4" fontId="6" fillId="2" borderId="3" xfId="0" applyNumberFormat="1" applyFont="1" applyFill="1" applyBorder="1" applyAlignment="1">
      <alignment horizontal="right" vertical="center"/>
    </xf>
    <xf numFmtId="0" fontId="0" fillId="0" borderId="0" xfId="0" applyFont="1"/>
    <xf numFmtId="4" fontId="6" fillId="4" borderId="3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" fontId="6" fillId="4" borderId="4" xfId="0" applyNumberFormat="1" applyFont="1" applyFill="1" applyBorder="1" applyAlignment="1">
      <alignment horizontal="right" vertical="center"/>
    </xf>
    <xf numFmtId="0" fontId="9" fillId="2" borderId="6" xfId="0" quotePrefix="1" applyFont="1" applyFill="1" applyBorder="1" applyAlignment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 wrapText="1"/>
    </xf>
    <xf numFmtId="4" fontId="3" fillId="2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1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4" fontId="20" fillId="3" borderId="3" xfId="0" applyNumberFormat="1" applyFont="1" applyFill="1" applyBorder="1"/>
    <xf numFmtId="0" fontId="0" fillId="3" borderId="3" xfId="0" applyFill="1" applyBorder="1"/>
    <xf numFmtId="0" fontId="0" fillId="2" borderId="1" xfId="0" applyFill="1" applyBorder="1"/>
    <xf numFmtId="0" fontId="0" fillId="2" borderId="2" xfId="0" applyFill="1" applyBorder="1"/>
    <xf numFmtId="0" fontId="6" fillId="2" borderId="4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0" fontId="6" fillId="2" borderId="3" xfId="0" applyNumberFormat="1" applyFont="1" applyFill="1" applyBorder="1" applyAlignment="1" applyProtection="1">
      <alignment horizontal="right" vertical="center" wrapText="1"/>
    </xf>
    <xf numFmtId="0" fontId="16" fillId="2" borderId="3" xfId="0" applyNumberFormat="1" applyFont="1" applyFill="1" applyBorder="1" applyAlignment="1" applyProtection="1">
      <alignment horizontal="right" vertical="center" wrapText="1"/>
    </xf>
    <xf numFmtId="0" fontId="16" fillId="2" borderId="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ont="1" applyBorder="1"/>
    <xf numFmtId="4" fontId="1" fillId="3" borderId="3" xfId="0" applyNumberFormat="1" applyFont="1" applyFill="1" applyBorder="1"/>
    <xf numFmtId="0" fontId="11" fillId="3" borderId="3" xfId="0" applyNumberFormat="1" applyFont="1" applyFill="1" applyBorder="1" applyAlignment="1" applyProtection="1">
      <alignment horizontal="left" vertical="center" wrapText="1"/>
    </xf>
    <xf numFmtId="4" fontId="1" fillId="0" borderId="6" xfId="0" applyNumberFormat="1" applyFont="1" applyBorder="1"/>
    <xf numFmtId="0" fontId="16" fillId="2" borderId="6" xfId="0" applyNumberFormat="1" applyFont="1" applyFill="1" applyBorder="1" applyAlignment="1" applyProtection="1">
      <alignment horizontal="right" vertical="center" wrapText="1"/>
    </xf>
    <xf numFmtId="0" fontId="16" fillId="2" borderId="6" xfId="0" applyNumberFormat="1" applyFont="1" applyFill="1" applyBorder="1" applyAlignment="1" applyProtection="1">
      <alignment horizontal="center" vertical="center" wrapText="1"/>
    </xf>
    <xf numFmtId="0" fontId="16" fillId="0" borderId="3" xfId="0" quotePrefix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/>
    <xf numFmtId="4" fontId="15" fillId="0" borderId="0" xfId="0" applyNumberFormat="1" applyFont="1"/>
    <xf numFmtId="0" fontId="21" fillId="0" borderId="0" xfId="0" applyFont="1"/>
    <xf numFmtId="0" fontId="18" fillId="0" borderId="0" xfId="0" applyFont="1"/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11" fillId="2" borderId="4" xfId="0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14" fontId="0" fillId="0" borderId="3" xfId="0" applyNumberFormat="1" applyBorder="1" applyAlignment="1">
      <alignment horizontal="center"/>
    </xf>
    <xf numFmtId="0" fontId="22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4" fontId="0" fillId="0" borderId="3" xfId="0" applyNumberForma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6" fillId="0" borderId="3" xfId="0" quotePrefix="1" applyFont="1" applyBorder="1" applyAlignment="1">
      <alignment horizontal="center" wrapText="1"/>
    </xf>
    <xf numFmtId="0" fontId="16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6" fillId="2" borderId="8" xfId="0" applyNumberFormat="1" applyFont="1" applyFill="1" applyBorder="1" applyAlignment="1" applyProtection="1">
      <alignment horizontal="center" vertical="center" wrapText="1"/>
    </xf>
    <xf numFmtId="0" fontId="16" fillId="2" borderId="9" xfId="0" applyNumberFormat="1" applyFont="1" applyFill="1" applyBorder="1" applyAlignment="1" applyProtection="1">
      <alignment horizontal="center" vertical="center" wrapText="1"/>
    </xf>
    <xf numFmtId="0" fontId="16" fillId="2" borderId="7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35"/>
  <sheetViews>
    <sheetView tabSelected="1" workbookViewId="0">
      <selection activeCell="B4" sqref="B4:K4"/>
    </sheetView>
  </sheetViews>
  <sheetFormatPr defaultRowHeight="15" x14ac:dyDescent="0.25"/>
  <cols>
    <col min="6" max="9" width="25.28515625" customWidth="1"/>
    <col min="10" max="11" width="15.7109375" customWidth="1"/>
  </cols>
  <sheetData>
    <row r="2" spans="2:11" ht="15.75" x14ac:dyDescent="0.25">
      <c r="B2" s="109"/>
      <c r="C2" s="109"/>
      <c r="D2" s="109"/>
      <c r="E2" s="109"/>
      <c r="F2" s="110"/>
      <c r="G2" s="109"/>
      <c r="H2" s="109"/>
      <c r="I2" s="109"/>
      <c r="J2" s="109"/>
      <c r="K2" s="109"/>
    </row>
    <row r="3" spans="2:11" ht="42" customHeight="1" x14ac:dyDescent="0.25">
      <c r="B3" s="147" t="s">
        <v>188</v>
      </c>
      <c r="C3" s="147"/>
      <c r="D3" s="147"/>
      <c r="E3" s="147"/>
      <c r="F3" s="147"/>
      <c r="G3" s="147"/>
      <c r="H3" s="147"/>
      <c r="I3" s="147"/>
      <c r="J3" s="147"/>
      <c r="K3" s="147"/>
    </row>
    <row r="4" spans="2:11" ht="15.75" customHeight="1" x14ac:dyDescent="0.25">
      <c r="B4" s="147" t="s">
        <v>8</v>
      </c>
      <c r="C4" s="147"/>
      <c r="D4" s="147"/>
      <c r="E4" s="147"/>
      <c r="F4" s="147"/>
      <c r="G4" s="147"/>
      <c r="H4" s="147"/>
      <c r="I4" s="147"/>
      <c r="J4" s="147"/>
      <c r="K4" s="147"/>
    </row>
    <row r="5" spans="2:11" ht="6.75" customHeight="1" x14ac:dyDescent="0.25">
      <c r="B5" s="131"/>
      <c r="C5" s="131"/>
      <c r="D5" s="131"/>
      <c r="E5" s="26"/>
      <c r="F5" s="26"/>
      <c r="G5" s="26"/>
      <c r="H5" s="26"/>
      <c r="I5" s="28"/>
      <c r="J5" s="28"/>
      <c r="K5" s="27"/>
    </row>
    <row r="6" spans="2:11" ht="18" customHeight="1" x14ac:dyDescent="0.25">
      <c r="B6" s="147" t="s">
        <v>31</v>
      </c>
      <c r="C6" s="147"/>
      <c r="D6" s="147"/>
      <c r="E6" s="147"/>
      <c r="F6" s="147"/>
      <c r="G6" s="147"/>
      <c r="H6" s="147"/>
      <c r="I6" s="147"/>
      <c r="J6" s="147"/>
      <c r="K6" s="147"/>
    </row>
    <row r="7" spans="2:11" ht="18" customHeight="1" x14ac:dyDescent="0.25">
      <c r="B7" s="29"/>
      <c r="C7" s="30"/>
      <c r="D7" s="30"/>
      <c r="E7" s="30"/>
      <c r="F7" s="30"/>
      <c r="G7" s="30"/>
      <c r="H7" s="30"/>
      <c r="I7" s="30"/>
      <c r="J7" s="30"/>
      <c r="K7" s="27"/>
    </row>
    <row r="8" spans="2:11" x14ac:dyDescent="0.25">
      <c r="B8" s="146" t="s">
        <v>32</v>
      </c>
      <c r="C8" s="146"/>
      <c r="D8" s="146"/>
      <c r="E8" s="146"/>
      <c r="F8" s="146"/>
      <c r="G8" s="31"/>
      <c r="H8" s="31"/>
      <c r="I8" s="31"/>
      <c r="J8" s="32"/>
      <c r="K8" s="27"/>
    </row>
    <row r="9" spans="2:11" ht="27.75" customHeight="1" x14ac:dyDescent="0.25">
      <c r="B9" s="135" t="s">
        <v>99</v>
      </c>
      <c r="C9" s="136"/>
      <c r="D9" s="136"/>
      <c r="E9" s="136"/>
      <c r="F9" s="137"/>
      <c r="G9" s="17" t="s">
        <v>165</v>
      </c>
      <c r="H9" s="1" t="s">
        <v>156</v>
      </c>
      <c r="I9" s="17" t="s">
        <v>157</v>
      </c>
      <c r="J9" s="1" t="s">
        <v>10</v>
      </c>
      <c r="K9" s="1" t="s">
        <v>23</v>
      </c>
    </row>
    <row r="10" spans="2:11" s="20" customFormat="1" ht="15.95" customHeight="1" x14ac:dyDescent="0.2">
      <c r="B10" s="151">
        <v>1</v>
      </c>
      <c r="C10" s="151"/>
      <c r="D10" s="151"/>
      <c r="E10" s="151"/>
      <c r="F10" s="152"/>
      <c r="G10" s="19">
        <v>2</v>
      </c>
      <c r="H10" s="18">
        <v>3</v>
      </c>
      <c r="I10" s="18">
        <v>4</v>
      </c>
      <c r="J10" s="98" t="s">
        <v>151</v>
      </c>
      <c r="K10" s="98" t="s">
        <v>152</v>
      </c>
    </row>
    <row r="11" spans="2:11" x14ac:dyDescent="0.25">
      <c r="B11" s="153" t="s">
        <v>0</v>
      </c>
      <c r="C11" s="130"/>
      <c r="D11" s="130"/>
      <c r="E11" s="130"/>
      <c r="F11" s="154"/>
      <c r="G11" s="41">
        <f>G12</f>
        <v>571137.37</v>
      </c>
      <c r="H11" s="41">
        <f>H12</f>
        <v>1459567.28</v>
      </c>
      <c r="I11" s="41">
        <f>I12</f>
        <v>711002.49</v>
      </c>
      <c r="J11" s="41">
        <f>I11/G11*100</f>
        <v>124.48887559222399</v>
      </c>
      <c r="K11" s="41">
        <f>I11/H11*100</f>
        <v>48.713238488053804</v>
      </c>
    </row>
    <row r="12" spans="2:11" x14ac:dyDescent="0.25">
      <c r="B12" s="140" t="s">
        <v>24</v>
      </c>
      <c r="C12" s="141"/>
      <c r="D12" s="141"/>
      <c r="E12" s="141"/>
      <c r="F12" s="150"/>
      <c r="G12" s="42">
        <v>571137.37</v>
      </c>
      <c r="H12" s="42">
        <v>1459567.28</v>
      </c>
      <c r="I12" s="42">
        <v>711002.49</v>
      </c>
      <c r="J12" s="46">
        <f>I12/G12*100</f>
        <v>124.48887559222399</v>
      </c>
      <c r="K12" s="46">
        <f>I12/H12*100</f>
        <v>48.713238488053804</v>
      </c>
    </row>
    <row r="13" spans="2:11" x14ac:dyDescent="0.25">
      <c r="B13" s="155" t="s">
        <v>29</v>
      </c>
      <c r="C13" s="150"/>
      <c r="D13" s="150"/>
      <c r="E13" s="150"/>
      <c r="F13" s="150"/>
      <c r="G13" s="42"/>
      <c r="H13" s="42"/>
      <c r="I13" s="42"/>
      <c r="J13" s="42"/>
      <c r="K13" s="42"/>
    </row>
    <row r="14" spans="2:11" x14ac:dyDescent="0.25">
      <c r="B14" s="14" t="s">
        <v>1</v>
      </c>
      <c r="C14" s="22"/>
      <c r="D14" s="22"/>
      <c r="E14" s="22"/>
      <c r="F14" s="22"/>
      <c r="G14" s="41">
        <f>G15+G16</f>
        <v>575445.26</v>
      </c>
      <c r="H14" s="41">
        <f>H15+H16</f>
        <v>1459123.48</v>
      </c>
      <c r="I14" s="41">
        <f>I15+I16</f>
        <v>711395.66</v>
      </c>
      <c r="J14" s="46">
        <f>I14/G14*100</f>
        <v>123.62525325171676</v>
      </c>
      <c r="K14" s="46">
        <f>I14/H14*100</f>
        <v>48.755000502082254</v>
      </c>
    </row>
    <row r="15" spans="2:11" x14ac:dyDescent="0.25">
      <c r="B15" s="148" t="s">
        <v>25</v>
      </c>
      <c r="C15" s="141"/>
      <c r="D15" s="141"/>
      <c r="E15" s="141"/>
      <c r="F15" s="141"/>
      <c r="G15" s="42">
        <v>572626.32999999996</v>
      </c>
      <c r="H15" s="42">
        <v>1448673.48</v>
      </c>
      <c r="I15" s="42">
        <v>711364.26</v>
      </c>
      <c r="J15" s="46">
        <f>I15/G15*100</f>
        <v>124.22835324390343</v>
      </c>
      <c r="K15" s="46">
        <f>I15/H15*100</f>
        <v>49.104526991133987</v>
      </c>
    </row>
    <row r="16" spans="2:11" x14ac:dyDescent="0.25">
      <c r="B16" s="149" t="s">
        <v>26</v>
      </c>
      <c r="C16" s="150"/>
      <c r="D16" s="150"/>
      <c r="E16" s="150"/>
      <c r="F16" s="150"/>
      <c r="G16" s="43">
        <v>2818.93</v>
      </c>
      <c r="H16" s="43">
        <v>10450</v>
      </c>
      <c r="I16" s="43">
        <v>31.4</v>
      </c>
      <c r="J16" s="46">
        <f>I16/G16*100</f>
        <v>1.1138978264802601</v>
      </c>
      <c r="K16" s="46">
        <f>I16/H16*100</f>
        <v>0.30047846889952151</v>
      </c>
    </row>
    <row r="17" spans="1:42" x14ac:dyDescent="0.25">
      <c r="B17" s="129" t="s">
        <v>33</v>
      </c>
      <c r="C17" s="130"/>
      <c r="D17" s="130"/>
      <c r="E17" s="130"/>
      <c r="F17" s="130"/>
      <c r="G17" s="41">
        <f>G12-G14</f>
        <v>-4307.890000000014</v>
      </c>
      <c r="H17" s="41">
        <f>H11-H14</f>
        <v>443.80000000004657</v>
      </c>
      <c r="I17" s="44">
        <f>I12-I14</f>
        <v>-393.17000000004191</v>
      </c>
      <c r="J17" s="41"/>
      <c r="K17" s="44"/>
    </row>
    <row r="18" spans="1:42" ht="18" x14ac:dyDescent="0.25">
      <c r="B18" s="26"/>
      <c r="C18" s="33"/>
      <c r="D18" s="33"/>
      <c r="E18" s="33"/>
      <c r="F18" s="33"/>
      <c r="G18" s="33"/>
      <c r="H18" s="33"/>
      <c r="I18" s="34"/>
      <c r="J18" s="34"/>
      <c r="K18" s="34"/>
    </row>
    <row r="19" spans="1:42" ht="18" customHeight="1" x14ac:dyDescent="0.25">
      <c r="B19" s="146" t="s">
        <v>34</v>
      </c>
      <c r="C19" s="146"/>
      <c r="D19" s="146"/>
      <c r="E19" s="146"/>
      <c r="F19" s="146"/>
      <c r="G19" s="33"/>
      <c r="H19" s="33"/>
      <c r="I19" s="34"/>
      <c r="J19" s="34"/>
      <c r="K19" s="34"/>
    </row>
    <row r="20" spans="1:42" ht="27.75" customHeight="1" x14ac:dyDescent="0.25">
      <c r="B20" s="135" t="s">
        <v>99</v>
      </c>
      <c r="C20" s="136"/>
      <c r="D20" s="136"/>
      <c r="E20" s="136"/>
      <c r="F20" s="137"/>
      <c r="G20" s="17" t="s">
        <v>166</v>
      </c>
      <c r="H20" s="1" t="s">
        <v>156</v>
      </c>
      <c r="I20" s="17" t="s">
        <v>159</v>
      </c>
      <c r="J20" s="1" t="s">
        <v>10</v>
      </c>
      <c r="K20" s="1" t="s">
        <v>23</v>
      </c>
    </row>
    <row r="21" spans="1:42" s="20" customFormat="1" ht="15.95" customHeight="1" x14ac:dyDescent="0.25">
      <c r="B21" s="138">
        <v>1</v>
      </c>
      <c r="C21" s="138"/>
      <c r="D21" s="138"/>
      <c r="E21" s="138"/>
      <c r="F21" s="139"/>
      <c r="G21" s="106">
        <v>2</v>
      </c>
      <c r="H21" s="99">
        <v>3</v>
      </c>
      <c r="I21" s="99">
        <v>4</v>
      </c>
      <c r="J21" s="98" t="s">
        <v>151</v>
      </c>
      <c r="K21" s="98" t="s">
        <v>152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ht="15.75" customHeight="1" x14ac:dyDescent="0.25">
      <c r="A22" s="20"/>
      <c r="B22" s="140" t="s">
        <v>27</v>
      </c>
      <c r="C22" s="142"/>
      <c r="D22" s="142"/>
      <c r="E22" s="142"/>
      <c r="F22" s="143"/>
      <c r="G22" s="43"/>
      <c r="H22" s="43"/>
      <c r="I22" s="43"/>
      <c r="J22" s="43"/>
      <c r="K22" s="43"/>
    </row>
    <row r="23" spans="1:42" x14ac:dyDescent="0.25">
      <c r="A23" s="20"/>
      <c r="B23" s="140" t="s">
        <v>28</v>
      </c>
      <c r="C23" s="141"/>
      <c r="D23" s="141"/>
      <c r="E23" s="141"/>
      <c r="F23" s="141"/>
      <c r="G23" s="43"/>
      <c r="H23" s="43"/>
      <c r="I23" s="43"/>
      <c r="J23" s="43"/>
      <c r="K23" s="43"/>
    </row>
    <row r="24" spans="1:42" s="23" customFormat="1" ht="15" customHeight="1" x14ac:dyDescent="0.25">
      <c r="A24" s="20"/>
      <c r="B24" s="132" t="s">
        <v>30</v>
      </c>
      <c r="C24" s="133"/>
      <c r="D24" s="133"/>
      <c r="E24" s="133"/>
      <c r="F24" s="134"/>
      <c r="G24" s="41"/>
      <c r="H24" s="41"/>
      <c r="I24" s="41"/>
      <c r="J24" s="41"/>
      <c r="K24" s="41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23" customFormat="1" ht="15" customHeight="1" x14ac:dyDescent="0.25">
      <c r="A25" s="20"/>
      <c r="B25" s="132" t="s">
        <v>35</v>
      </c>
      <c r="C25" s="133"/>
      <c r="D25" s="133"/>
      <c r="E25" s="133"/>
      <c r="F25" s="134"/>
      <c r="G25" s="41"/>
      <c r="H25" s="41"/>
      <c r="I25" s="41"/>
      <c r="J25" s="41"/>
      <c r="K25" s="41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x14ac:dyDescent="0.25">
      <c r="A26" s="20"/>
      <c r="B26" s="129" t="s">
        <v>36</v>
      </c>
      <c r="C26" s="130"/>
      <c r="D26" s="130"/>
      <c r="E26" s="130"/>
      <c r="F26" s="130"/>
      <c r="G26" s="41"/>
      <c r="H26" s="41"/>
      <c r="I26" s="41"/>
      <c r="J26" s="41"/>
      <c r="K26" s="41"/>
    </row>
    <row r="27" spans="1:42" ht="15.75" x14ac:dyDescent="0.25">
      <c r="B27" s="35"/>
      <c r="C27" s="36"/>
      <c r="D27" s="36"/>
      <c r="E27" s="36"/>
      <c r="F27" s="36"/>
      <c r="G27" s="37"/>
      <c r="H27" s="37"/>
      <c r="I27" s="37"/>
      <c r="J27" s="37"/>
      <c r="K27" s="27"/>
    </row>
    <row r="28" spans="1:42" ht="15.75" x14ac:dyDescent="0.25">
      <c r="B28" s="144"/>
      <c r="C28" s="144"/>
      <c r="D28" s="144"/>
      <c r="E28" s="144"/>
      <c r="F28" s="144"/>
      <c r="G28" s="144"/>
      <c r="H28" s="144"/>
      <c r="I28" s="144"/>
      <c r="J28" s="144"/>
      <c r="K28" s="144"/>
    </row>
    <row r="29" spans="1:42" ht="15.75" x14ac:dyDescent="0.25">
      <c r="B29" s="10"/>
      <c r="C29" s="11"/>
      <c r="D29" s="11"/>
      <c r="E29" s="11"/>
      <c r="F29" s="11"/>
      <c r="G29" s="12"/>
      <c r="H29" s="12"/>
      <c r="I29" s="12"/>
      <c r="J29" s="12"/>
    </row>
    <row r="30" spans="1:42" ht="15" customHeight="1" x14ac:dyDescent="0.25">
      <c r="B30" s="145"/>
      <c r="C30" s="145"/>
      <c r="D30" s="145"/>
      <c r="E30" s="145"/>
      <c r="F30" s="145"/>
      <c r="G30" s="145"/>
      <c r="H30" s="145"/>
      <c r="I30" s="145"/>
      <c r="J30" s="145"/>
      <c r="K30" s="145"/>
    </row>
    <row r="31" spans="1:42" x14ac:dyDescent="0.25">
      <c r="B31" s="145"/>
      <c r="C31" s="145"/>
      <c r="D31" s="145"/>
      <c r="E31" s="145"/>
      <c r="F31" s="145"/>
      <c r="G31" s="145"/>
      <c r="H31" s="145"/>
      <c r="I31" s="145"/>
      <c r="J31" s="145"/>
      <c r="K31" s="145"/>
    </row>
    <row r="32" spans="1:42" ht="15" customHeight="1" x14ac:dyDescent="0.25">
      <c r="B32" s="145"/>
      <c r="C32" s="145"/>
      <c r="D32" s="145"/>
      <c r="E32" s="145"/>
      <c r="F32" s="145"/>
      <c r="G32" s="145"/>
      <c r="H32" s="145"/>
      <c r="I32" s="145"/>
      <c r="J32" s="145"/>
      <c r="K32" s="145"/>
    </row>
    <row r="33" spans="2:11" ht="36.75" customHeight="1" x14ac:dyDescent="0.25">
      <c r="B33" s="145"/>
      <c r="C33" s="145"/>
      <c r="D33" s="145"/>
      <c r="E33" s="145"/>
      <c r="F33" s="145"/>
      <c r="G33" s="145"/>
      <c r="H33" s="145"/>
      <c r="I33" s="145"/>
      <c r="J33" s="145"/>
      <c r="K33" s="145"/>
    </row>
    <row r="34" spans="2:11" ht="15" customHeight="1" x14ac:dyDescent="0.25"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2:11" x14ac:dyDescent="0.25"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</sheetData>
  <mergeCells count="26">
    <mergeCell ref="B3:K3"/>
    <mergeCell ref="B4:K4"/>
    <mergeCell ref="B6:K6"/>
    <mergeCell ref="B15:F15"/>
    <mergeCell ref="B16:F16"/>
    <mergeCell ref="B10:F10"/>
    <mergeCell ref="B11:F11"/>
    <mergeCell ref="B12:F12"/>
    <mergeCell ref="B8:F8"/>
    <mergeCell ref="B9:F9"/>
    <mergeCell ref="B13:F13"/>
    <mergeCell ref="B34:K35"/>
    <mergeCell ref="B17:F17"/>
    <mergeCell ref="B26:F26"/>
    <mergeCell ref="B5:D5"/>
    <mergeCell ref="B25:F25"/>
    <mergeCell ref="B20:F20"/>
    <mergeCell ref="B21:F21"/>
    <mergeCell ref="B23:F23"/>
    <mergeCell ref="B24:F24"/>
    <mergeCell ref="B22:F22"/>
    <mergeCell ref="B28:K28"/>
    <mergeCell ref="B31:K31"/>
    <mergeCell ref="B30:K30"/>
    <mergeCell ref="B32:K33"/>
    <mergeCell ref="B19:F19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9"/>
  <sheetViews>
    <sheetView topLeftCell="B13" workbookViewId="0">
      <selection activeCell="O73" sqref="O73"/>
    </sheetView>
  </sheetViews>
  <sheetFormatPr defaultRowHeight="15" x14ac:dyDescent="0.25"/>
  <cols>
    <col min="2" max="2" width="6.28515625" customWidth="1"/>
    <col min="3" max="3" width="8.42578125" bestFit="1" customWidth="1"/>
    <col min="4" max="4" width="5.42578125" bestFit="1" customWidth="1"/>
    <col min="5" max="5" width="5.42578125" customWidth="1"/>
    <col min="6" max="6" width="46.5703125" customWidth="1"/>
    <col min="7" max="9" width="25.28515625" customWidth="1"/>
    <col min="10" max="11" width="15.7109375" customWidth="1"/>
  </cols>
  <sheetData>
    <row r="1" spans="2:11" ht="18" customHeight="1" x14ac:dyDescent="0.25">
      <c r="B1" s="13"/>
      <c r="C1" s="13"/>
      <c r="D1" s="13"/>
      <c r="E1" s="13"/>
      <c r="F1" s="110"/>
      <c r="G1" s="109"/>
      <c r="H1" s="109"/>
      <c r="I1" s="109"/>
      <c r="J1" s="13"/>
    </row>
    <row r="2" spans="2:11" ht="15.75" customHeight="1" x14ac:dyDescent="0.25">
      <c r="B2" s="159" t="s">
        <v>8</v>
      </c>
      <c r="C2" s="159"/>
      <c r="D2" s="159"/>
      <c r="E2" s="159"/>
      <c r="F2" s="159"/>
      <c r="G2" s="159"/>
      <c r="H2" s="159"/>
      <c r="I2" s="159"/>
      <c r="J2" s="159"/>
      <c r="K2" s="159"/>
    </row>
    <row r="3" spans="2:11" ht="18" x14ac:dyDescent="0.25">
      <c r="B3" s="2"/>
      <c r="C3" s="2"/>
      <c r="D3" s="2"/>
      <c r="E3" s="13"/>
      <c r="F3" s="2"/>
      <c r="G3" s="2"/>
      <c r="H3" s="2"/>
      <c r="I3" s="3"/>
      <c r="J3" s="3"/>
    </row>
    <row r="4" spans="2:11" ht="18" customHeight="1" x14ac:dyDescent="0.25">
      <c r="B4" s="159" t="s">
        <v>37</v>
      </c>
      <c r="C4" s="159"/>
      <c r="D4" s="159"/>
      <c r="E4" s="159"/>
      <c r="F4" s="159"/>
      <c r="G4" s="159"/>
      <c r="H4" s="159"/>
      <c r="I4" s="159"/>
      <c r="J4" s="159"/>
      <c r="K4" s="159"/>
    </row>
    <row r="5" spans="2:11" ht="18" x14ac:dyDescent="0.25">
      <c r="B5" s="2"/>
      <c r="C5" s="2"/>
      <c r="D5" s="2"/>
      <c r="E5" s="13"/>
      <c r="F5" s="2"/>
      <c r="G5" s="2"/>
      <c r="H5" s="2"/>
      <c r="I5" s="3"/>
      <c r="J5" s="3"/>
    </row>
    <row r="6" spans="2:11" ht="15.75" customHeight="1" x14ac:dyDescent="0.25">
      <c r="B6" s="159" t="s">
        <v>11</v>
      </c>
      <c r="C6" s="159"/>
      <c r="D6" s="159"/>
      <c r="E6" s="159"/>
      <c r="F6" s="159"/>
      <c r="G6" s="159"/>
      <c r="H6" s="159"/>
      <c r="I6" s="159"/>
      <c r="J6" s="159"/>
      <c r="K6" s="159"/>
    </row>
    <row r="7" spans="2:11" ht="18" x14ac:dyDescent="0.25">
      <c r="B7" s="2"/>
      <c r="C7" s="2"/>
      <c r="D7" s="2"/>
      <c r="E7" s="13"/>
      <c r="F7" s="2"/>
      <c r="G7" s="2"/>
      <c r="H7" s="2"/>
      <c r="I7" s="3"/>
      <c r="J7" s="3"/>
    </row>
    <row r="8" spans="2:11" ht="25.5" customHeight="1" x14ac:dyDescent="0.25">
      <c r="B8" s="156" t="s">
        <v>99</v>
      </c>
      <c r="C8" s="157"/>
      <c r="D8" s="157"/>
      <c r="E8" s="157"/>
      <c r="F8" s="158"/>
      <c r="G8" s="24" t="s">
        <v>158</v>
      </c>
      <c r="H8" s="24" t="s">
        <v>156</v>
      </c>
      <c r="I8" s="24" t="s">
        <v>159</v>
      </c>
      <c r="J8" s="24" t="s">
        <v>10</v>
      </c>
      <c r="K8" s="24" t="s">
        <v>23</v>
      </c>
    </row>
    <row r="9" spans="2:11" ht="16.5" customHeight="1" x14ac:dyDescent="0.25">
      <c r="B9" s="156">
        <v>1</v>
      </c>
      <c r="C9" s="157"/>
      <c r="D9" s="157"/>
      <c r="E9" s="157"/>
      <c r="F9" s="158"/>
      <c r="G9" s="24">
        <v>2</v>
      </c>
      <c r="H9" s="24">
        <v>3</v>
      </c>
      <c r="I9" s="24">
        <v>4</v>
      </c>
      <c r="J9" s="96" t="s">
        <v>151</v>
      </c>
      <c r="K9" s="96" t="s">
        <v>152</v>
      </c>
    </row>
    <row r="10" spans="2:11" ht="15.75" customHeight="1" x14ac:dyDescent="0.25">
      <c r="B10" s="4">
        <v>6</v>
      </c>
      <c r="C10" s="4"/>
      <c r="D10" s="4"/>
      <c r="E10" s="4"/>
      <c r="F10" s="4" t="s">
        <v>2</v>
      </c>
      <c r="G10" s="46">
        <f>G12+G14+G23</f>
        <v>571137.37</v>
      </c>
      <c r="H10" s="46">
        <f>H11+H14+H17+H23</f>
        <v>1459567.28</v>
      </c>
      <c r="I10" s="60">
        <f>I11+I14+I17+I23</f>
        <v>711002.49000000011</v>
      </c>
      <c r="J10" s="60">
        <f>I10/G10*100</f>
        <v>124.48887559222402</v>
      </c>
      <c r="K10" s="60">
        <f>I10/H10*100</f>
        <v>48.713238488053804</v>
      </c>
    </row>
    <row r="11" spans="2:11" ht="25.5" x14ac:dyDescent="0.25">
      <c r="B11" s="4"/>
      <c r="C11" s="4">
        <v>63</v>
      </c>
      <c r="D11" s="4"/>
      <c r="E11" s="4"/>
      <c r="F11" s="4" t="s">
        <v>12</v>
      </c>
      <c r="G11" s="46"/>
      <c r="H11" s="46">
        <f>H12</f>
        <v>1328960.52</v>
      </c>
      <c r="I11" s="60">
        <f>I12</f>
        <v>640391.29</v>
      </c>
      <c r="J11" s="60"/>
      <c r="K11" s="60">
        <f>I11/H11*100</f>
        <v>48.18738257175616</v>
      </c>
    </row>
    <row r="12" spans="2:11" x14ac:dyDescent="0.25">
      <c r="B12" s="4"/>
      <c r="C12" s="9"/>
      <c r="D12" s="9">
        <v>636</v>
      </c>
      <c r="E12" s="9"/>
      <c r="F12" s="9" t="s">
        <v>41</v>
      </c>
      <c r="G12" s="40">
        <f>G13</f>
        <v>510317.21</v>
      </c>
      <c r="H12" s="40">
        <f>H13</f>
        <v>1328960.52</v>
      </c>
      <c r="I12" s="39">
        <f>I13</f>
        <v>640391.29</v>
      </c>
      <c r="J12" s="39">
        <f>I12/G12*100</f>
        <v>125.48886799251784</v>
      </c>
      <c r="K12" s="39"/>
    </row>
    <row r="13" spans="2:11" x14ac:dyDescent="0.25">
      <c r="B13" s="5"/>
      <c r="C13" s="5"/>
      <c r="D13" s="5"/>
      <c r="E13" s="5">
        <v>6361</v>
      </c>
      <c r="F13" s="5" t="s">
        <v>39</v>
      </c>
      <c r="G13" s="40">
        <v>510317.21</v>
      </c>
      <c r="H13" s="40">
        <v>1328960.52</v>
      </c>
      <c r="I13" s="39">
        <v>640391.29</v>
      </c>
      <c r="J13" s="39">
        <f>I13/G13*100</f>
        <v>125.48886799251784</v>
      </c>
      <c r="K13" s="39"/>
    </row>
    <row r="14" spans="2:11" ht="25.5" x14ac:dyDescent="0.25">
      <c r="B14" s="5"/>
      <c r="C14" s="16">
        <v>65</v>
      </c>
      <c r="D14" s="122"/>
      <c r="E14" s="16"/>
      <c r="F14" s="123" t="s">
        <v>40</v>
      </c>
      <c r="G14" s="46">
        <f t="shared" ref="G14:I15" si="0">G15</f>
        <v>93.77</v>
      </c>
      <c r="H14" s="46">
        <f t="shared" si="0"/>
        <v>18950</v>
      </c>
      <c r="I14" s="60">
        <f t="shared" si="0"/>
        <v>8463.67</v>
      </c>
      <c r="J14" s="60">
        <f t="shared" ref="J14:J26" si="1">I14/G14*100</f>
        <v>9025.9891223205723</v>
      </c>
      <c r="K14" s="60">
        <f>I14/H14*100</f>
        <v>44.663166226912935</v>
      </c>
    </row>
    <row r="15" spans="2:11" x14ac:dyDescent="0.25">
      <c r="B15" s="5"/>
      <c r="C15" s="5"/>
      <c r="D15" s="6"/>
      <c r="E15" s="5">
        <v>652</v>
      </c>
      <c r="F15" s="21" t="s">
        <v>42</v>
      </c>
      <c r="G15" s="40">
        <f t="shared" si="0"/>
        <v>93.77</v>
      </c>
      <c r="H15" s="40">
        <f t="shared" si="0"/>
        <v>18950</v>
      </c>
      <c r="I15" s="39">
        <f t="shared" si="0"/>
        <v>8463.67</v>
      </c>
      <c r="J15" s="39">
        <f t="shared" si="1"/>
        <v>9025.9891223205723</v>
      </c>
      <c r="K15" s="39"/>
    </row>
    <row r="16" spans="2:11" x14ac:dyDescent="0.25">
      <c r="B16" s="5"/>
      <c r="C16" s="5"/>
      <c r="D16" s="6"/>
      <c r="E16" s="5">
        <v>6526</v>
      </c>
      <c r="F16" s="21" t="s">
        <v>43</v>
      </c>
      <c r="G16" s="40">
        <v>93.77</v>
      </c>
      <c r="H16" s="40">
        <v>18950</v>
      </c>
      <c r="I16" s="39">
        <v>8463.67</v>
      </c>
      <c r="J16" s="39">
        <f t="shared" si="1"/>
        <v>9025.9891223205723</v>
      </c>
      <c r="K16" s="39"/>
    </row>
    <row r="17" spans="2:11" ht="25.5" x14ac:dyDescent="0.25">
      <c r="B17" s="5"/>
      <c r="C17" s="16">
        <v>66</v>
      </c>
      <c r="D17" s="122"/>
      <c r="E17" s="122"/>
      <c r="F17" s="4" t="s">
        <v>13</v>
      </c>
      <c r="G17" s="46"/>
      <c r="H17" s="46">
        <f>H20</f>
        <v>2400</v>
      </c>
      <c r="I17" s="60">
        <f>I20</f>
        <v>1951.4</v>
      </c>
      <c r="J17" s="60"/>
      <c r="K17" s="60">
        <f>I17/H17*100</f>
        <v>81.308333333333337</v>
      </c>
    </row>
    <row r="18" spans="2:11" x14ac:dyDescent="0.25">
      <c r="B18" s="5"/>
      <c r="C18" s="16"/>
      <c r="D18" s="5">
        <v>661</v>
      </c>
      <c r="E18" s="6"/>
      <c r="F18" s="9" t="s">
        <v>14</v>
      </c>
      <c r="G18" s="40"/>
      <c r="H18" s="40"/>
      <c r="I18" s="39"/>
      <c r="J18" s="39"/>
      <c r="K18" s="39"/>
    </row>
    <row r="19" spans="2:11" x14ac:dyDescent="0.25">
      <c r="B19" s="5"/>
      <c r="C19" s="16"/>
      <c r="D19" s="5"/>
      <c r="E19" s="5">
        <v>6615</v>
      </c>
      <c r="F19" s="9" t="s">
        <v>44</v>
      </c>
      <c r="G19" s="40"/>
      <c r="H19" s="40"/>
      <c r="I19" s="39"/>
      <c r="J19" s="39"/>
      <c r="K19" s="39"/>
    </row>
    <row r="20" spans="2:11" ht="25.5" x14ac:dyDescent="0.25">
      <c r="B20" s="5"/>
      <c r="C20" s="16"/>
      <c r="D20" s="5">
        <v>663</v>
      </c>
      <c r="E20" s="5"/>
      <c r="F20" s="9" t="s">
        <v>167</v>
      </c>
      <c r="G20" s="40"/>
      <c r="H20" s="40">
        <f>H21</f>
        <v>2400</v>
      </c>
      <c r="I20" s="39">
        <f>I21+I22</f>
        <v>1951.4</v>
      </c>
      <c r="J20" s="39"/>
      <c r="K20" s="39"/>
    </row>
    <row r="21" spans="2:11" x14ac:dyDescent="0.25">
      <c r="B21" s="5"/>
      <c r="C21" s="16"/>
      <c r="D21" s="6"/>
      <c r="E21" s="5">
        <v>6631</v>
      </c>
      <c r="F21" s="9" t="s">
        <v>81</v>
      </c>
      <c r="G21" s="40"/>
      <c r="H21" s="40">
        <v>2400</v>
      </c>
      <c r="I21" s="39">
        <v>1920</v>
      </c>
      <c r="J21" s="39"/>
      <c r="K21" s="39"/>
    </row>
    <row r="22" spans="2:11" x14ac:dyDescent="0.25">
      <c r="B22" s="5"/>
      <c r="C22" s="16"/>
      <c r="D22" s="6"/>
      <c r="E22" s="5">
        <v>6632</v>
      </c>
      <c r="F22" s="9" t="s">
        <v>186</v>
      </c>
      <c r="G22" s="40"/>
      <c r="H22" s="40"/>
      <c r="I22" s="39">
        <v>31.4</v>
      </c>
      <c r="J22" s="39"/>
      <c r="K22" s="39"/>
    </row>
    <row r="23" spans="2:11" x14ac:dyDescent="0.25">
      <c r="B23" s="5"/>
      <c r="C23" s="16">
        <v>67</v>
      </c>
      <c r="D23" s="122"/>
      <c r="E23" s="122"/>
      <c r="F23" s="4" t="s">
        <v>45</v>
      </c>
      <c r="G23" s="46">
        <f t="shared" ref="G23:I24" si="2">G24</f>
        <v>60726.39</v>
      </c>
      <c r="H23" s="46">
        <f t="shared" si="2"/>
        <v>109256.76</v>
      </c>
      <c r="I23" s="60">
        <f t="shared" si="2"/>
        <v>60196.13</v>
      </c>
      <c r="J23" s="60">
        <f t="shared" si="1"/>
        <v>99.12680467256493</v>
      </c>
      <c r="K23" s="60">
        <f>I23/H23*100</f>
        <v>55.096023349035796</v>
      </c>
    </row>
    <row r="24" spans="2:11" ht="25.5" x14ac:dyDescent="0.25">
      <c r="B24" s="5"/>
      <c r="C24" s="5"/>
      <c r="D24" s="5">
        <v>671</v>
      </c>
      <c r="E24" s="6"/>
      <c r="F24" s="9" t="s">
        <v>46</v>
      </c>
      <c r="G24" s="40">
        <f t="shared" si="2"/>
        <v>60726.39</v>
      </c>
      <c r="H24" s="40">
        <f t="shared" si="2"/>
        <v>109256.76</v>
      </c>
      <c r="I24" s="39">
        <f t="shared" si="2"/>
        <v>60196.13</v>
      </c>
      <c r="J24" s="39">
        <f t="shared" si="1"/>
        <v>99.12680467256493</v>
      </c>
      <c r="K24" s="39"/>
    </row>
    <row r="25" spans="2:11" ht="25.5" x14ac:dyDescent="0.25">
      <c r="B25" s="5"/>
      <c r="C25" s="5"/>
      <c r="D25" s="6"/>
      <c r="E25" s="5">
        <v>6711</v>
      </c>
      <c r="F25" s="9" t="s">
        <v>47</v>
      </c>
      <c r="G25" s="40">
        <v>60726.39</v>
      </c>
      <c r="H25" s="40">
        <v>109256.76</v>
      </c>
      <c r="I25" s="39">
        <f>59997.04+199.09</f>
        <v>60196.13</v>
      </c>
      <c r="J25" s="39">
        <f t="shared" si="1"/>
        <v>99.12680467256493</v>
      </c>
      <c r="K25" s="39"/>
    </row>
    <row r="26" spans="2:11" ht="18" customHeight="1" x14ac:dyDescent="0.25">
      <c r="B26" s="5"/>
      <c r="C26" s="5"/>
      <c r="D26" s="6"/>
      <c r="E26" s="5"/>
      <c r="F26" s="4" t="s">
        <v>148</v>
      </c>
      <c r="G26" s="46">
        <f>G10</f>
        <v>571137.37</v>
      </c>
      <c r="H26" s="46">
        <f>H10</f>
        <v>1459567.28</v>
      </c>
      <c r="I26" s="60">
        <f>I10</f>
        <v>711002.49000000011</v>
      </c>
      <c r="J26" s="60">
        <f t="shared" si="1"/>
        <v>124.48887559222402</v>
      </c>
      <c r="K26" s="60">
        <f>I26/H26*100</f>
        <v>48.713238488053804</v>
      </c>
    </row>
    <row r="27" spans="2:11" ht="18" customHeight="1" x14ac:dyDescent="0.25">
      <c r="B27" s="5"/>
      <c r="C27" s="5"/>
      <c r="D27" s="6"/>
      <c r="E27" s="5"/>
      <c r="F27" s="4" t="s">
        <v>147</v>
      </c>
      <c r="G27" s="46">
        <v>2774.52</v>
      </c>
      <c r="H27" s="46">
        <v>-443.8</v>
      </c>
      <c r="I27" s="60">
        <v>-1986.07</v>
      </c>
      <c r="J27" s="60"/>
      <c r="K27" s="60"/>
    </row>
    <row r="28" spans="2:11" ht="18" customHeight="1" x14ac:dyDescent="0.25">
      <c r="B28" s="5"/>
      <c r="C28" s="5"/>
      <c r="D28" s="6"/>
      <c r="E28" s="5"/>
      <c r="F28" s="4" t="s">
        <v>149</v>
      </c>
      <c r="G28" s="46">
        <f>G26+G27</f>
        <v>573911.89</v>
      </c>
      <c r="H28" s="46">
        <f>H26+H27</f>
        <v>1459123.48</v>
      </c>
      <c r="I28" s="60">
        <f>I26+I27</f>
        <v>709016.42000000016</v>
      </c>
      <c r="J28" s="60">
        <f>I28/G28*100</f>
        <v>123.5409881471527</v>
      </c>
      <c r="K28" s="60">
        <f>I28/H28*100</f>
        <v>48.591940964448064</v>
      </c>
    </row>
    <row r="29" spans="2:11" ht="15.75" customHeight="1" x14ac:dyDescent="0.25">
      <c r="G29" s="45"/>
      <c r="H29" s="45"/>
      <c r="I29" s="45"/>
      <c r="J29" s="45"/>
      <c r="K29" s="45"/>
    </row>
    <row r="30" spans="2:11" ht="25.5" customHeight="1" x14ac:dyDescent="0.25">
      <c r="B30" s="156" t="s">
        <v>99</v>
      </c>
      <c r="C30" s="157"/>
      <c r="D30" s="157"/>
      <c r="E30" s="157"/>
      <c r="F30" s="158"/>
      <c r="G30" s="24" t="s">
        <v>160</v>
      </c>
      <c r="H30" s="24" t="s">
        <v>156</v>
      </c>
      <c r="I30" s="24" t="s">
        <v>159</v>
      </c>
      <c r="J30" s="24" t="s">
        <v>10</v>
      </c>
      <c r="K30" s="24" t="s">
        <v>23</v>
      </c>
    </row>
    <row r="31" spans="2:11" ht="12.75" customHeight="1" x14ac:dyDescent="0.25">
      <c r="B31" s="156">
        <v>1</v>
      </c>
      <c r="C31" s="157"/>
      <c r="D31" s="157"/>
      <c r="E31" s="157"/>
      <c r="F31" s="158"/>
      <c r="G31" s="24">
        <v>2</v>
      </c>
      <c r="H31" s="24">
        <v>3</v>
      </c>
      <c r="I31" s="24">
        <v>4</v>
      </c>
      <c r="J31" s="96" t="s">
        <v>151</v>
      </c>
      <c r="K31" s="96" t="s">
        <v>152</v>
      </c>
    </row>
    <row r="32" spans="2:11" x14ac:dyDescent="0.25">
      <c r="B32" s="4">
        <v>3</v>
      </c>
      <c r="C32" s="4"/>
      <c r="D32" s="4"/>
      <c r="E32" s="4"/>
      <c r="F32" s="4" t="s">
        <v>3</v>
      </c>
      <c r="G32" s="46">
        <f>G33+G40+G66+G69</f>
        <v>572626.32999999996</v>
      </c>
      <c r="H32" s="46">
        <f>H33+H40+H66+H69</f>
        <v>1448673.4800000002</v>
      </c>
      <c r="I32" s="60">
        <f>I33+I40+I66+I69</f>
        <v>711364.26</v>
      </c>
      <c r="J32" s="60">
        <f t="shared" ref="J32:J39" si="3">I32/G32*100</f>
        <v>124.22835324390343</v>
      </c>
      <c r="K32" s="60">
        <f>I32/H32*100</f>
        <v>49.10452699113398</v>
      </c>
    </row>
    <row r="33" spans="2:13" x14ac:dyDescent="0.25">
      <c r="B33" s="4"/>
      <c r="C33" s="4">
        <v>31</v>
      </c>
      <c r="D33" s="4"/>
      <c r="E33" s="4"/>
      <c r="F33" s="4" t="s">
        <v>4</v>
      </c>
      <c r="G33" s="46">
        <f>G34+G36+G38</f>
        <v>509710.70999999996</v>
      </c>
      <c r="H33" s="46">
        <f>H34+H36+H38</f>
        <v>1327202.1400000001</v>
      </c>
      <c r="I33" s="60">
        <f>I34+I36+I38</f>
        <v>639355.51</v>
      </c>
      <c r="J33" s="60">
        <f t="shared" si="3"/>
        <v>125.4349766360609</v>
      </c>
      <c r="K33" s="60">
        <f>I33/H33*100</f>
        <v>48.17318257187258</v>
      </c>
    </row>
    <row r="34" spans="2:13" x14ac:dyDescent="0.25">
      <c r="B34" s="5"/>
      <c r="C34" s="5"/>
      <c r="D34" s="5">
        <v>311</v>
      </c>
      <c r="E34" s="5"/>
      <c r="F34" s="5" t="s">
        <v>15</v>
      </c>
      <c r="G34" s="40">
        <f>G35</f>
        <v>421240.84</v>
      </c>
      <c r="H34" s="40">
        <f>H35</f>
        <v>1099744.32</v>
      </c>
      <c r="I34" s="39">
        <f>I35</f>
        <v>529857.35</v>
      </c>
      <c r="J34" s="39">
        <f t="shared" si="3"/>
        <v>125.78489540567813</v>
      </c>
      <c r="K34" s="100"/>
    </row>
    <row r="35" spans="2:13" x14ac:dyDescent="0.25">
      <c r="B35" s="5"/>
      <c r="C35" s="5"/>
      <c r="D35" s="5"/>
      <c r="E35" s="5">
        <v>3111</v>
      </c>
      <c r="F35" s="5" t="s">
        <v>16</v>
      </c>
      <c r="G35" s="40">
        <v>421240.84</v>
      </c>
      <c r="H35" s="40">
        <v>1099744.32</v>
      </c>
      <c r="I35" s="39">
        <v>529857.35</v>
      </c>
      <c r="J35" s="39">
        <f t="shared" si="3"/>
        <v>125.78489540567813</v>
      </c>
      <c r="K35" s="100"/>
    </row>
    <row r="36" spans="2:13" x14ac:dyDescent="0.25">
      <c r="B36" s="5"/>
      <c r="C36" s="5"/>
      <c r="D36" s="5">
        <v>312</v>
      </c>
      <c r="E36" s="5"/>
      <c r="F36" s="5" t="s">
        <v>48</v>
      </c>
      <c r="G36" s="40">
        <f>G37</f>
        <v>18965.03</v>
      </c>
      <c r="H36" s="40">
        <f>H37</f>
        <v>46000</v>
      </c>
      <c r="I36" s="39">
        <f>I37</f>
        <v>22071.75</v>
      </c>
      <c r="J36" s="39">
        <f t="shared" si="3"/>
        <v>116.38130812342507</v>
      </c>
      <c r="K36" s="100"/>
    </row>
    <row r="37" spans="2:13" x14ac:dyDescent="0.25">
      <c r="B37" s="5"/>
      <c r="C37" s="5"/>
      <c r="D37" s="5"/>
      <c r="E37" s="5">
        <v>3121</v>
      </c>
      <c r="F37" s="5" t="s">
        <v>48</v>
      </c>
      <c r="G37" s="40">
        <v>18965.03</v>
      </c>
      <c r="H37" s="40">
        <v>46000</v>
      </c>
      <c r="I37" s="39">
        <v>22071.75</v>
      </c>
      <c r="J37" s="39">
        <f t="shared" si="3"/>
        <v>116.38130812342507</v>
      </c>
      <c r="K37" s="100"/>
    </row>
    <row r="38" spans="2:13" x14ac:dyDescent="0.25">
      <c r="B38" s="5"/>
      <c r="C38" s="5"/>
      <c r="D38" s="5">
        <v>313</v>
      </c>
      <c r="E38" s="5"/>
      <c r="F38" s="5" t="s">
        <v>49</v>
      </c>
      <c r="G38" s="40">
        <f>G39</f>
        <v>69504.84</v>
      </c>
      <c r="H38" s="40">
        <f>H39</f>
        <v>181457.82</v>
      </c>
      <c r="I38" s="39">
        <f>I39</f>
        <v>87426.41</v>
      </c>
      <c r="J38" s="39">
        <f t="shared" si="3"/>
        <v>125.78463600520482</v>
      </c>
      <c r="K38" s="100"/>
    </row>
    <row r="39" spans="2:13" x14ac:dyDescent="0.25">
      <c r="B39" s="5"/>
      <c r="C39" s="5"/>
      <c r="D39" s="6"/>
      <c r="E39" s="5">
        <v>3132</v>
      </c>
      <c r="F39" s="5" t="s">
        <v>50</v>
      </c>
      <c r="G39" s="40">
        <v>69504.84</v>
      </c>
      <c r="H39" s="40">
        <v>181457.82</v>
      </c>
      <c r="I39" s="39">
        <v>87426.41</v>
      </c>
      <c r="J39" s="39">
        <f t="shared" si="3"/>
        <v>125.78463600520482</v>
      </c>
      <c r="K39" s="100"/>
    </row>
    <row r="40" spans="2:13" x14ac:dyDescent="0.25">
      <c r="B40" s="5"/>
      <c r="C40" s="16">
        <v>32</v>
      </c>
      <c r="D40" s="122"/>
      <c r="E40" s="16"/>
      <c r="F40" s="123" t="s">
        <v>9</v>
      </c>
      <c r="G40" s="46">
        <f>G41+G46+G52+G60</f>
        <v>62657.46</v>
      </c>
      <c r="H40" s="46">
        <f>H41+H46+H52+H60</f>
        <v>120789.84</v>
      </c>
      <c r="I40" s="60">
        <f>I41+I46+I52+I60</f>
        <v>71631.569999999992</v>
      </c>
      <c r="J40" s="60">
        <f t="shared" ref="J40:J45" si="4">I40/G40*100</f>
        <v>114.32249248533215</v>
      </c>
      <c r="K40" s="60">
        <f>I40/H40*100</f>
        <v>59.302644990671396</v>
      </c>
      <c r="M40" s="108"/>
    </row>
    <row r="41" spans="2:13" x14ac:dyDescent="0.25">
      <c r="B41" s="5"/>
      <c r="C41" s="5"/>
      <c r="D41" s="5">
        <v>321</v>
      </c>
      <c r="E41" s="5"/>
      <c r="F41" s="5" t="s">
        <v>17</v>
      </c>
      <c r="G41" s="40">
        <f>G42+G43+G44+G45</f>
        <v>12048.579999999998</v>
      </c>
      <c r="H41" s="40">
        <f>H42+H43+H44+H45</f>
        <v>29913.54</v>
      </c>
      <c r="I41" s="39">
        <f>I42+I43+I44+I45</f>
        <v>17186.239999999998</v>
      </c>
      <c r="J41" s="39">
        <f t="shared" si="4"/>
        <v>142.64120751159058</v>
      </c>
      <c r="K41" s="100"/>
    </row>
    <row r="42" spans="2:13" x14ac:dyDescent="0.25">
      <c r="B42" s="5"/>
      <c r="C42" s="16"/>
      <c r="D42" s="5"/>
      <c r="E42" s="5">
        <v>3211</v>
      </c>
      <c r="F42" s="21" t="s">
        <v>18</v>
      </c>
      <c r="G42" s="40">
        <v>2503.1799999999998</v>
      </c>
      <c r="H42" s="40">
        <v>10400</v>
      </c>
      <c r="I42" s="39">
        <v>5582.66</v>
      </c>
      <c r="J42" s="39">
        <f t="shared" si="4"/>
        <v>223.02271510638468</v>
      </c>
      <c r="K42" s="100"/>
    </row>
    <row r="43" spans="2:13" x14ac:dyDescent="0.25">
      <c r="B43" s="5"/>
      <c r="C43" s="16"/>
      <c r="D43" s="6"/>
      <c r="E43" s="5">
        <v>3212</v>
      </c>
      <c r="F43" s="5" t="s">
        <v>51</v>
      </c>
      <c r="G43" s="40">
        <v>9036.9699999999993</v>
      </c>
      <c r="H43" s="40">
        <v>18513.54</v>
      </c>
      <c r="I43" s="39">
        <v>11272.08</v>
      </c>
      <c r="J43" s="39">
        <f t="shared" si="4"/>
        <v>124.73295806005775</v>
      </c>
      <c r="K43" s="100"/>
    </row>
    <row r="44" spans="2:13" x14ac:dyDescent="0.25">
      <c r="B44" s="5"/>
      <c r="C44" s="5"/>
      <c r="D44" s="6"/>
      <c r="E44" s="5">
        <v>3213</v>
      </c>
      <c r="F44" s="5" t="s">
        <v>52</v>
      </c>
      <c r="G44" s="40">
        <v>209.63</v>
      </c>
      <c r="H44" s="40">
        <v>500</v>
      </c>
      <c r="I44" s="39">
        <v>130</v>
      </c>
      <c r="J44" s="39">
        <f t="shared" si="4"/>
        <v>62.014024710203699</v>
      </c>
      <c r="K44" s="100"/>
    </row>
    <row r="45" spans="2:13" x14ac:dyDescent="0.25">
      <c r="B45" s="5"/>
      <c r="C45" s="5"/>
      <c r="D45" s="6"/>
      <c r="E45" s="5">
        <v>3214</v>
      </c>
      <c r="F45" s="5" t="s">
        <v>53</v>
      </c>
      <c r="G45" s="40">
        <v>298.8</v>
      </c>
      <c r="H45" s="40">
        <v>500</v>
      </c>
      <c r="I45" s="39">
        <v>201.5</v>
      </c>
      <c r="J45" s="39">
        <f t="shared" si="4"/>
        <v>67.436412315930383</v>
      </c>
      <c r="K45" s="100"/>
    </row>
    <row r="46" spans="2:13" x14ac:dyDescent="0.25">
      <c r="B46" s="5"/>
      <c r="C46" s="5"/>
      <c r="D46" s="5">
        <v>322</v>
      </c>
      <c r="E46" s="5"/>
      <c r="F46" s="5" t="s">
        <v>54</v>
      </c>
      <c r="G46" s="40">
        <f>G47+G48+G49+G50</f>
        <v>37047.4</v>
      </c>
      <c r="H46" s="40">
        <f>H47+H48+H49+H50+H51</f>
        <v>50944.399999999994</v>
      </c>
      <c r="I46" s="39">
        <f>I47+I48+I49+I50</f>
        <v>28178.209999999995</v>
      </c>
      <c r="J46" s="39">
        <f t="shared" ref="J46:J54" si="5">I46/G46*100</f>
        <v>76.059885444052739</v>
      </c>
      <c r="K46" s="100"/>
    </row>
    <row r="47" spans="2:13" x14ac:dyDescent="0.25">
      <c r="B47" s="5"/>
      <c r="C47" s="5"/>
      <c r="D47" s="5"/>
      <c r="E47" s="5">
        <v>3221</v>
      </c>
      <c r="F47" s="5" t="s">
        <v>83</v>
      </c>
      <c r="G47" s="40">
        <f>13842.12+928.76</f>
        <v>14770.880000000001</v>
      </c>
      <c r="H47" s="40">
        <f>16650+9978.28</f>
        <v>26628.28</v>
      </c>
      <c r="I47" s="39">
        <v>8027.3</v>
      </c>
      <c r="J47" s="39">
        <f t="shared" si="5"/>
        <v>54.345441842327602</v>
      </c>
      <c r="K47" s="100"/>
    </row>
    <row r="48" spans="2:13" x14ac:dyDescent="0.25">
      <c r="B48" s="5"/>
      <c r="C48" s="5"/>
      <c r="D48" s="5"/>
      <c r="E48" s="5">
        <v>3223</v>
      </c>
      <c r="F48" s="5" t="s">
        <v>55</v>
      </c>
      <c r="G48" s="40">
        <v>16779.060000000001</v>
      </c>
      <c r="H48" s="40">
        <f>9406.38+9249.74+60</f>
        <v>18716.12</v>
      </c>
      <c r="I48" s="39">
        <v>14289.21</v>
      </c>
      <c r="J48" s="39">
        <f t="shared" si="5"/>
        <v>85.160968492871461</v>
      </c>
      <c r="K48" s="100"/>
    </row>
    <row r="49" spans="2:11" x14ac:dyDescent="0.25">
      <c r="B49" s="5"/>
      <c r="C49" s="5"/>
      <c r="D49" s="5"/>
      <c r="E49" s="5">
        <v>3224</v>
      </c>
      <c r="F49" s="5" t="s">
        <v>56</v>
      </c>
      <c r="G49" s="40">
        <v>3152.22</v>
      </c>
      <c r="H49" s="40">
        <v>4000</v>
      </c>
      <c r="I49" s="39">
        <v>5792.19</v>
      </c>
      <c r="J49" s="39">
        <f t="shared" si="5"/>
        <v>183.74954793764397</v>
      </c>
      <c r="K49" s="100"/>
    </row>
    <row r="50" spans="2:11" x14ac:dyDescent="0.25">
      <c r="B50" s="5"/>
      <c r="C50" s="5"/>
      <c r="D50" s="5"/>
      <c r="E50" s="5">
        <v>3225</v>
      </c>
      <c r="F50" s="5" t="s">
        <v>57</v>
      </c>
      <c r="G50" s="40">
        <v>2345.2399999999998</v>
      </c>
      <c r="H50" s="40">
        <v>800</v>
      </c>
      <c r="I50" s="39">
        <v>69.510000000000005</v>
      </c>
      <c r="J50" s="39">
        <f t="shared" si="5"/>
        <v>2.9638757653800893</v>
      </c>
      <c r="K50" s="100"/>
    </row>
    <row r="51" spans="2:11" x14ac:dyDescent="0.25">
      <c r="B51" s="5"/>
      <c r="C51" s="5"/>
      <c r="D51" s="5"/>
      <c r="E51" s="5">
        <v>3227</v>
      </c>
      <c r="F51" s="5" t="s">
        <v>58</v>
      </c>
      <c r="G51" s="40"/>
      <c r="H51" s="40">
        <v>800</v>
      </c>
      <c r="I51" s="39"/>
      <c r="J51" s="39"/>
      <c r="K51" s="100"/>
    </row>
    <row r="52" spans="2:11" x14ac:dyDescent="0.25">
      <c r="B52" s="5"/>
      <c r="C52" s="5"/>
      <c r="D52" s="5">
        <v>323</v>
      </c>
      <c r="E52" s="5"/>
      <c r="F52" s="5" t="s">
        <v>87</v>
      </c>
      <c r="G52" s="40">
        <f>G53+G54+G55+G57+G58+G59</f>
        <v>11547.97</v>
      </c>
      <c r="H52" s="40">
        <f>H53+H54+H55+H56+H57+H58+H59</f>
        <v>36298.239999999998</v>
      </c>
      <c r="I52" s="39">
        <f>I53+I54+I55+I56+I57+I58+I59</f>
        <v>24286.09</v>
      </c>
      <c r="J52" s="39">
        <f t="shared" si="5"/>
        <v>210.30614038657879</v>
      </c>
      <c r="K52" s="100"/>
    </row>
    <row r="53" spans="2:11" x14ac:dyDescent="0.25">
      <c r="B53" s="5"/>
      <c r="C53" s="5"/>
      <c r="D53" s="5"/>
      <c r="E53" s="5">
        <v>3231</v>
      </c>
      <c r="F53" s="5" t="s">
        <v>59</v>
      </c>
      <c r="G53" s="40">
        <v>970.92</v>
      </c>
      <c r="H53" s="40">
        <v>1915</v>
      </c>
      <c r="I53" s="39">
        <v>845.07</v>
      </c>
      <c r="J53" s="39">
        <f t="shared" si="5"/>
        <v>87.03806698801138</v>
      </c>
      <c r="K53" s="100"/>
    </row>
    <row r="54" spans="2:11" x14ac:dyDescent="0.25">
      <c r="B54" s="5"/>
      <c r="C54" s="5"/>
      <c r="D54" s="5"/>
      <c r="E54" s="5">
        <v>3232</v>
      </c>
      <c r="F54" s="5" t="s">
        <v>60</v>
      </c>
      <c r="G54" s="40">
        <v>133</v>
      </c>
      <c r="H54" s="40">
        <f>1525+3663.15</f>
        <v>5188.1499999999996</v>
      </c>
      <c r="I54" s="39">
        <v>2706.25</v>
      </c>
      <c r="J54" s="39">
        <f t="shared" si="5"/>
        <v>2034.7744360902254</v>
      </c>
      <c r="K54" s="100"/>
    </row>
    <row r="55" spans="2:11" x14ac:dyDescent="0.25">
      <c r="B55" s="5"/>
      <c r="C55" s="5"/>
      <c r="D55" s="5"/>
      <c r="E55" s="5">
        <v>3234</v>
      </c>
      <c r="F55" s="5" t="s">
        <v>84</v>
      </c>
      <c r="G55" s="40">
        <v>3206.73</v>
      </c>
      <c r="H55" s="40">
        <v>6400</v>
      </c>
      <c r="I55" s="39">
        <v>3881.85</v>
      </c>
      <c r="J55" s="39">
        <f t="shared" ref="J55:J64" si="6">I55/G55*100</f>
        <v>121.05322244155261</v>
      </c>
      <c r="K55" s="100"/>
    </row>
    <row r="56" spans="2:11" x14ac:dyDescent="0.25">
      <c r="B56" s="5"/>
      <c r="C56" s="5"/>
      <c r="D56" s="5"/>
      <c r="E56" s="5">
        <v>3236</v>
      </c>
      <c r="F56" s="5" t="s">
        <v>61</v>
      </c>
      <c r="G56" s="40"/>
      <c r="H56" s="40">
        <v>2707.59</v>
      </c>
      <c r="I56" s="39">
        <v>2707.59</v>
      </c>
      <c r="J56" s="39"/>
      <c r="K56" s="100"/>
    </row>
    <row r="57" spans="2:11" x14ac:dyDescent="0.25">
      <c r="B57" s="5"/>
      <c r="C57" s="5"/>
      <c r="D57" s="5"/>
      <c r="E57" s="5">
        <v>3237</v>
      </c>
      <c r="F57" s="5" t="s">
        <v>62</v>
      </c>
      <c r="G57" s="40">
        <v>468.22</v>
      </c>
      <c r="H57" s="40">
        <v>200</v>
      </c>
      <c r="I57" s="39">
        <v>182.59</v>
      </c>
      <c r="J57" s="39">
        <f t="shared" si="6"/>
        <v>38.996625517918929</v>
      </c>
      <c r="K57" s="100"/>
    </row>
    <row r="58" spans="2:11" x14ac:dyDescent="0.25">
      <c r="B58" s="5"/>
      <c r="C58" s="5"/>
      <c r="D58" s="5"/>
      <c r="E58" s="5">
        <v>3238</v>
      </c>
      <c r="F58" s="5" t="s">
        <v>63</v>
      </c>
      <c r="G58" s="40">
        <v>5965.32</v>
      </c>
      <c r="H58" s="40">
        <v>11000</v>
      </c>
      <c r="I58" s="39">
        <v>5114.78</v>
      </c>
      <c r="J58" s="39">
        <f t="shared" si="6"/>
        <v>85.74192164041493</v>
      </c>
      <c r="K58" s="100"/>
    </row>
    <row r="59" spans="2:11" x14ac:dyDescent="0.25">
      <c r="B59" s="5"/>
      <c r="C59" s="5"/>
      <c r="D59" s="5"/>
      <c r="E59" s="5">
        <v>3239</v>
      </c>
      <c r="F59" s="5" t="s">
        <v>64</v>
      </c>
      <c r="G59" s="40">
        <v>803.78</v>
      </c>
      <c r="H59" s="40">
        <v>8887.5</v>
      </c>
      <c r="I59" s="39">
        <v>8847.9599999999991</v>
      </c>
      <c r="J59" s="39">
        <f t="shared" si="6"/>
        <v>1100.7937495334543</v>
      </c>
      <c r="K59" s="100"/>
    </row>
    <row r="60" spans="2:11" x14ac:dyDescent="0.25">
      <c r="B60" s="5"/>
      <c r="C60" s="5"/>
      <c r="D60" s="5">
        <v>329</v>
      </c>
      <c r="E60" s="5"/>
      <c r="F60" s="5" t="s">
        <v>69</v>
      </c>
      <c r="G60" s="40">
        <f>G61+G62+G63+G64+G65</f>
        <v>2013.51</v>
      </c>
      <c r="H60" s="40">
        <f>H61+H62+H63+H64+H65</f>
        <v>3633.6600000000003</v>
      </c>
      <c r="I60" s="39">
        <f>I61+I62+I64+I65</f>
        <v>1981.03</v>
      </c>
      <c r="J60" s="39">
        <f t="shared" si="6"/>
        <v>98.386896514047606</v>
      </c>
      <c r="K60" s="100"/>
    </row>
    <row r="61" spans="2:11" ht="25.5" x14ac:dyDescent="0.25">
      <c r="B61" s="5"/>
      <c r="C61" s="5"/>
      <c r="D61" s="5"/>
      <c r="E61" s="5">
        <v>3291</v>
      </c>
      <c r="F61" s="21" t="s">
        <v>65</v>
      </c>
      <c r="G61" s="40">
        <v>100</v>
      </c>
      <c r="H61" s="40">
        <v>100</v>
      </c>
      <c r="I61" s="39">
        <v>100</v>
      </c>
      <c r="J61" s="39">
        <f t="shared" si="6"/>
        <v>100</v>
      </c>
      <c r="K61" s="100"/>
    </row>
    <row r="62" spans="2:11" x14ac:dyDescent="0.25">
      <c r="B62" s="5"/>
      <c r="C62" s="5"/>
      <c r="D62" s="5"/>
      <c r="E62" s="5">
        <v>3292</v>
      </c>
      <c r="F62" s="5" t="s">
        <v>66</v>
      </c>
      <c r="G62" s="40">
        <v>1521.44</v>
      </c>
      <c r="H62" s="40">
        <v>2519.5300000000002</v>
      </c>
      <c r="I62" s="39">
        <v>1521.46</v>
      </c>
      <c r="J62" s="39">
        <f t="shared" si="6"/>
        <v>100.0013145441161</v>
      </c>
      <c r="K62" s="100"/>
    </row>
    <row r="63" spans="2:11" x14ac:dyDescent="0.25">
      <c r="B63" s="5"/>
      <c r="C63" s="5"/>
      <c r="D63" s="5"/>
      <c r="E63" s="5">
        <v>3293</v>
      </c>
      <c r="F63" s="5" t="s">
        <v>67</v>
      </c>
      <c r="G63" s="40">
        <v>150.29</v>
      </c>
      <c r="H63" s="40">
        <v>660</v>
      </c>
      <c r="I63" s="39"/>
      <c r="J63" s="39">
        <f t="shared" si="6"/>
        <v>0</v>
      </c>
      <c r="K63" s="100"/>
    </row>
    <row r="64" spans="2:11" x14ac:dyDescent="0.25">
      <c r="B64" s="5"/>
      <c r="C64" s="5"/>
      <c r="D64" s="5"/>
      <c r="E64" s="5">
        <v>3294</v>
      </c>
      <c r="F64" s="5" t="s">
        <v>68</v>
      </c>
      <c r="G64" s="40">
        <v>35</v>
      </c>
      <c r="H64" s="40">
        <v>35</v>
      </c>
      <c r="I64" s="39">
        <v>35</v>
      </c>
      <c r="J64" s="39">
        <f t="shared" si="6"/>
        <v>100</v>
      </c>
      <c r="K64" s="100"/>
    </row>
    <row r="65" spans="2:11" x14ac:dyDescent="0.25">
      <c r="B65" s="5"/>
      <c r="C65" s="5"/>
      <c r="D65" s="5"/>
      <c r="E65" s="5">
        <v>3299</v>
      </c>
      <c r="F65" s="5" t="s">
        <v>69</v>
      </c>
      <c r="G65" s="40">
        <v>206.78</v>
      </c>
      <c r="H65" s="40">
        <v>319.13</v>
      </c>
      <c r="I65" s="39">
        <v>324.57</v>
      </c>
      <c r="J65" s="39">
        <f>I65/G65*100</f>
        <v>156.96392300996226</v>
      </c>
      <c r="K65" s="100"/>
    </row>
    <row r="66" spans="2:11" x14ac:dyDescent="0.25">
      <c r="B66" s="5"/>
      <c r="C66" s="16">
        <v>34</v>
      </c>
      <c r="D66" s="16"/>
      <c r="E66" s="16"/>
      <c r="F66" s="16" t="s">
        <v>70</v>
      </c>
      <c r="G66" s="46">
        <f t="shared" ref="G66:I67" si="7">G67</f>
        <v>231.4</v>
      </c>
      <c r="H66" s="46">
        <f t="shared" si="7"/>
        <v>650</v>
      </c>
      <c r="I66" s="60">
        <f t="shared" si="7"/>
        <v>345.68</v>
      </c>
      <c r="J66" s="60">
        <f>I66/G66*100</f>
        <v>149.38634399308557</v>
      </c>
      <c r="K66" s="60">
        <f>I66/H66*100</f>
        <v>53.181538461538459</v>
      </c>
    </row>
    <row r="67" spans="2:11" x14ac:dyDescent="0.25">
      <c r="B67" s="5"/>
      <c r="C67" s="5"/>
      <c r="D67" s="5">
        <v>343</v>
      </c>
      <c r="E67" s="5"/>
      <c r="F67" s="5" t="s">
        <v>71</v>
      </c>
      <c r="G67" s="40">
        <f t="shared" si="7"/>
        <v>231.4</v>
      </c>
      <c r="H67" s="40">
        <f t="shared" si="7"/>
        <v>650</v>
      </c>
      <c r="I67" s="39">
        <f t="shared" si="7"/>
        <v>345.68</v>
      </c>
      <c r="J67" s="39">
        <f>I67/G67*100</f>
        <v>149.38634399308557</v>
      </c>
      <c r="K67" s="100"/>
    </row>
    <row r="68" spans="2:11" x14ac:dyDescent="0.25">
      <c r="B68" s="5"/>
      <c r="C68" s="5"/>
      <c r="D68" s="5"/>
      <c r="E68" s="5">
        <v>3431</v>
      </c>
      <c r="F68" s="5" t="s">
        <v>72</v>
      </c>
      <c r="G68" s="40">
        <v>231.4</v>
      </c>
      <c r="H68" s="40">
        <v>650</v>
      </c>
      <c r="I68" s="39">
        <v>345.68</v>
      </c>
      <c r="J68" s="39"/>
      <c r="K68" s="100"/>
    </row>
    <row r="69" spans="2:11" x14ac:dyDescent="0.25">
      <c r="B69" s="5"/>
      <c r="C69" s="16">
        <v>38</v>
      </c>
      <c r="D69" s="16"/>
      <c r="E69" s="16"/>
      <c r="F69" s="16" t="s">
        <v>80</v>
      </c>
      <c r="G69" s="46">
        <f>G70</f>
        <v>26.76</v>
      </c>
      <c r="H69" s="46">
        <f>H70</f>
        <v>31.5</v>
      </c>
      <c r="I69" s="60">
        <f>I70</f>
        <v>31.5</v>
      </c>
      <c r="J69" s="60"/>
      <c r="K69" s="60">
        <f>I69/H69*100</f>
        <v>100</v>
      </c>
    </row>
    <row r="70" spans="2:11" x14ac:dyDescent="0.25">
      <c r="B70" s="5"/>
      <c r="C70" s="5"/>
      <c r="D70" s="5">
        <v>381</v>
      </c>
      <c r="E70" s="5"/>
      <c r="F70" s="5" t="s">
        <v>81</v>
      </c>
      <c r="G70" s="40">
        <v>26.76</v>
      </c>
      <c r="H70" s="40">
        <f>H71</f>
        <v>31.5</v>
      </c>
      <c r="I70" s="39">
        <f>I71</f>
        <v>31.5</v>
      </c>
      <c r="J70" s="39"/>
      <c r="K70" s="100"/>
    </row>
    <row r="71" spans="2:11" x14ac:dyDescent="0.25">
      <c r="B71" s="5"/>
      <c r="C71" s="5"/>
      <c r="D71" s="5"/>
      <c r="E71" s="5">
        <v>3812</v>
      </c>
      <c r="F71" s="5" t="s">
        <v>82</v>
      </c>
      <c r="G71" s="40">
        <v>26.76</v>
      </c>
      <c r="H71" s="40">
        <v>31.5</v>
      </c>
      <c r="I71" s="39">
        <v>31.5</v>
      </c>
      <c r="J71" s="39"/>
      <c r="K71" s="100"/>
    </row>
    <row r="72" spans="2:11" x14ac:dyDescent="0.25">
      <c r="B72" s="7">
        <v>4</v>
      </c>
      <c r="C72" s="8"/>
      <c r="D72" s="8"/>
      <c r="E72" s="8"/>
      <c r="F72" s="15" t="s">
        <v>5</v>
      </c>
      <c r="G72" s="46">
        <f>G73+G76</f>
        <v>2818.9300000000003</v>
      </c>
      <c r="H72" s="46">
        <f>H76</f>
        <v>10450</v>
      </c>
      <c r="I72" s="60">
        <f>I76</f>
        <v>31.4</v>
      </c>
      <c r="J72" s="60">
        <f>I72/G72*100</f>
        <v>1.1138978264802601</v>
      </c>
      <c r="K72" s="60">
        <f>I72/H72*100</f>
        <v>0.30047846889952151</v>
      </c>
    </row>
    <row r="73" spans="2:11" ht="25.5" x14ac:dyDescent="0.25">
      <c r="B73" s="7"/>
      <c r="C73" s="8">
        <v>41</v>
      </c>
      <c r="D73" s="8"/>
      <c r="E73" s="8"/>
      <c r="F73" s="15" t="s">
        <v>182</v>
      </c>
      <c r="G73" s="46">
        <f>G74</f>
        <v>387.5</v>
      </c>
      <c r="H73" s="46"/>
      <c r="I73" s="60"/>
      <c r="J73" s="60"/>
      <c r="K73" s="60"/>
    </row>
    <row r="74" spans="2:11" x14ac:dyDescent="0.25">
      <c r="B74" s="7"/>
      <c r="C74" s="124">
        <v>412</v>
      </c>
      <c r="D74" s="124"/>
      <c r="E74" s="124"/>
      <c r="F74" s="125" t="s">
        <v>183</v>
      </c>
      <c r="G74" s="40">
        <f>G75</f>
        <v>387.5</v>
      </c>
      <c r="H74" s="40"/>
      <c r="I74" s="100"/>
      <c r="J74" s="100"/>
      <c r="K74" s="100"/>
    </row>
    <row r="75" spans="2:11" x14ac:dyDescent="0.25">
      <c r="B75" s="7"/>
      <c r="C75" s="124">
        <v>4123</v>
      </c>
      <c r="D75" s="124"/>
      <c r="E75" s="124"/>
      <c r="F75" s="125" t="s">
        <v>184</v>
      </c>
      <c r="G75" s="40">
        <v>387.5</v>
      </c>
      <c r="H75" s="40"/>
      <c r="I75" s="100"/>
      <c r="J75" s="100"/>
      <c r="K75" s="100"/>
    </row>
    <row r="76" spans="2:11" x14ac:dyDescent="0.25">
      <c r="B76" s="9"/>
      <c r="C76" s="4">
        <v>42</v>
      </c>
      <c r="D76" s="16"/>
      <c r="E76" s="16"/>
      <c r="F76" s="16" t="s">
        <v>181</v>
      </c>
      <c r="G76" s="46">
        <f>G77</f>
        <v>2431.4300000000003</v>
      </c>
      <c r="H76" s="46">
        <f>H77+H81</f>
        <v>10450</v>
      </c>
      <c r="I76" s="60">
        <f>I81</f>
        <v>31.4</v>
      </c>
      <c r="J76" s="60">
        <f>I76/G76*100</f>
        <v>1.2914210978724452</v>
      </c>
      <c r="K76" s="60">
        <f>I76/H76*100</f>
        <v>0.30047846889952151</v>
      </c>
    </row>
    <row r="77" spans="2:11" x14ac:dyDescent="0.25">
      <c r="B77" s="9"/>
      <c r="C77" s="9"/>
      <c r="D77" s="5">
        <v>422</v>
      </c>
      <c r="E77" s="5"/>
      <c r="F77" s="5" t="s">
        <v>74</v>
      </c>
      <c r="G77" s="40">
        <f>G79+G80</f>
        <v>2431.4300000000003</v>
      </c>
      <c r="H77" s="40">
        <f>H78</f>
        <v>9400</v>
      </c>
      <c r="I77" s="39"/>
      <c r="J77" s="39"/>
      <c r="K77" s="100"/>
    </row>
    <row r="78" spans="2:11" x14ac:dyDescent="0.25">
      <c r="B78" s="9"/>
      <c r="C78" s="9"/>
      <c r="D78" s="5"/>
      <c r="E78" s="5">
        <v>4221</v>
      </c>
      <c r="F78" s="5" t="s">
        <v>75</v>
      </c>
      <c r="G78" s="40"/>
      <c r="H78" s="40">
        <v>9400</v>
      </c>
      <c r="I78" s="39"/>
      <c r="J78" s="39"/>
      <c r="K78" s="100"/>
    </row>
    <row r="79" spans="2:11" x14ac:dyDescent="0.25">
      <c r="B79" s="9"/>
      <c r="C79" s="9"/>
      <c r="D79" s="5"/>
      <c r="E79" s="5">
        <v>4225</v>
      </c>
      <c r="F79" s="5" t="s">
        <v>76</v>
      </c>
      <c r="G79" s="40">
        <v>565</v>
      </c>
      <c r="H79" s="40"/>
      <c r="I79" s="39"/>
      <c r="J79" s="39"/>
      <c r="K79" s="100"/>
    </row>
    <row r="80" spans="2:11" x14ac:dyDescent="0.25">
      <c r="B80" s="9"/>
      <c r="C80" s="9"/>
      <c r="D80" s="5"/>
      <c r="E80" s="5">
        <v>4227</v>
      </c>
      <c r="F80" s="5" t="s">
        <v>77</v>
      </c>
      <c r="G80" s="40">
        <v>1866.43</v>
      </c>
      <c r="H80" s="40"/>
      <c r="I80" s="39"/>
      <c r="J80" s="39"/>
      <c r="K80" s="100"/>
    </row>
    <row r="81" spans="2:11" x14ac:dyDescent="0.25">
      <c r="B81" s="9"/>
      <c r="C81" s="9"/>
      <c r="D81" s="5">
        <v>424</v>
      </c>
      <c r="E81" s="5"/>
      <c r="F81" s="5" t="s">
        <v>78</v>
      </c>
      <c r="G81" s="40"/>
      <c r="H81" s="40">
        <f>H82</f>
        <v>1050</v>
      </c>
      <c r="I81" s="39">
        <f>I82</f>
        <v>31.4</v>
      </c>
      <c r="J81" s="39"/>
      <c r="K81" s="100"/>
    </row>
    <row r="82" spans="2:11" x14ac:dyDescent="0.25">
      <c r="B82" s="83"/>
      <c r="C82" s="83"/>
      <c r="D82" s="82"/>
      <c r="E82" s="82">
        <v>4241</v>
      </c>
      <c r="F82" s="82" t="s">
        <v>79</v>
      </c>
      <c r="G82" s="84"/>
      <c r="H82" s="84">
        <v>1050</v>
      </c>
      <c r="I82" s="85">
        <v>31.4</v>
      </c>
      <c r="J82" s="85"/>
      <c r="K82" s="100"/>
    </row>
    <row r="83" spans="2:11" ht="18" customHeight="1" x14ac:dyDescent="0.25">
      <c r="B83" s="47"/>
      <c r="C83" s="47"/>
      <c r="D83" s="47"/>
      <c r="E83" s="47"/>
      <c r="F83" s="7" t="s">
        <v>19</v>
      </c>
      <c r="G83" s="60">
        <f>G72+G32</f>
        <v>575445.26</v>
      </c>
      <c r="H83" s="60">
        <f>H72+H32</f>
        <v>1459123.4800000002</v>
      </c>
      <c r="I83" s="60">
        <f>I32+I72</f>
        <v>711395.66</v>
      </c>
      <c r="J83" s="103">
        <f>I83/G83*100</f>
        <v>123.62525325171676</v>
      </c>
      <c r="K83" s="60">
        <f>I83/H83*100</f>
        <v>48.755000502082247</v>
      </c>
    </row>
    <row r="84" spans="2:11" ht="18" customHeight="1" x14ac:dyDescent="0.25">
      <c r="B84" s="47"/>
      <c r="C84" s="47"/>
      <c r="D84" s="47"/>
      <c r="E84" s="47"/>
      <c r="F84" s="4" t="s">
        <v>150</v>
      </c>
      <c r="G84" s="60">
        <f>G28-G83</f>
        <v>-1533.3699999999953</v>
      </c>
      <c r="H84" s="60"/>
      <c r="I84" s="60">
        <f>I28-I83</f>
        <v>-2379.2399999998743</v>
      </c>
      <c r="J84" s="39"/>
      <c r="K84" s="55"/>
    </row>
    <row r="85" spans="2:11" x14ac:dyDescent="0.25">
      <c r="F85" s="27"/>
      <c r="G85" s="38"/>
      <c r="H85" s="38"/>
    </row>
    <row r="86" spans="2:11" x14ac:dyDescent="0.25">
      <c r="G86" s="38"/>
      <c r="H86" s="38"/>
    </row>
    <row r="87" spans="2:11" x14ac:dyDescent="0.25">
      <c r="G87" s="38"/>
      <c r="H87" s="38"/>
    </row>
    <row r="88" spans="2:11" x14ac:dyDescent="0.25">
      <c r="G88" s="38"/>
      <c r="H88" s="38"/>
    </row>
    <row r="89" spans="2:11" x14ac:dyDescent="0.25">
      <c r="G89" s="38"/>
      <c r="H89" s="38"/>
    </row>
    <row r="90" spans="2:11" x14ac:dyDescent="0.25">
      <c r="G90" s="38"/>
      <c r="H90" s="38"/>
    </row>
    <row r="91" spans="2:11" x14ac:dyDescent="0.25">
      <c r="G91" s="38"/>
      <c r="H91" s="38"/>
    </row>
    <row r="92" spans="2:11" x14ac:dyDescent="0.25">
      <c r="G92" s="38"/>
      <c r="H92" s="38"/>
    </row>
    <row r="93" spans="2:11" x14ac:dyDescent="0.25">
      <c r="G93" s="38"/>
      <c r="H93" s="38"/>
    </row>
    <row r="94" spans="2:11" x14ac:dyDescent="0.25">
      <c r="G94" s="38"/>
      <c r="H94" s="38"/>
    </row>
    <row r="95" spans="2:11" x14ac:dyDescent="0.25">
      <c r="G95" s="38"/>
      <c r="H95" s="38"/>
    </row>
    <row r="96" spans="2:11" x14ac:dyDescent="0.25">
      <c r="G96" s="38"/>
      <c r="H96" s="38"/>
    </row>
    <row r="97" spans="7:8" x14ac:dyDescent="0.25">
      <c r="G97" s="38"/>
      <c r="H97" s="38"/>
    </row>
    <row r="98" spans="7:8" x14ac:dyDescent="0.25">
      <c r="G98" s="38"/>
      <c r="H98" s="38"/>
    </row>
    <row r="99" spans="7:8" x14ac:dyDescent="0.25">
      <c r="G99" s="38"/>
      <c r="H99" s="38"/>
    </row>
    <row r="100" spans="7:8" x14ac:dyDescent="0.25">
      <c r="G100" s="38"/>
      <c r="H100" s="38"/>
    </row>
    <row r="101" spans="7:8" x14ac:dyDescent="0.25">
      <c r="G101" s="38"/>
      <c r="H101" s="38"/>
    </row>
    <row r="102" spans="7:8" x14ac:dyDescent="0.25">
      <c r="G102" s="38"/>
      <c r="H102" s="38"/>
    </row>
    <row r="103" spans="7:8" x14ac:dyDescent="0.25">
      <c r="G103" s="38"/>
      <c r="H103" s="38"/>
    </row>
    <row r="104" spans="7:8" x14ac:dyDescent="0.25">
      <c r="G104" s="38"/>
      <c r="H104" s="38"/>
    </row>
    <row r="105" spans="7:8" x14ac:dyDescent="0.25">
      <c r="G105" s="38"/>
      <c r="H105" s="38"/>
    </row>
    <row r="106" spans="7:8" x14ac:dyDescent="0.25">
      <c r="G106" s="38"/>
      <c r="H106" s="38"/>
    </row>
    <row r="107" spans="7:8" x14ac:dyDescent="0.25">
      <c r="G107" s="38"/>
      <c r="H107" s="38"/>
    </row>
    <row r="108" spans="7:8" x14ac:dyDescent="0.25">
      <c r="G108" s="38"/>
      <c r="H108" s="38"/>
    </row>
    <row r="109" spans="7:8" x14ac:dyDescent="0.25">
      <c r="G109" s="38"/>
      <c r="H109" s="38"/>
    </row>
    <row r="110" spans="7:8" x14ac:dyDescent="0.25">
      <c r="G110" s="38"/>
      <c r="H110" s="38"/>
    </row>
    <row r="111" spans="7:8" x14ac:dyDescent="0.25">
      <c r="G111" s="38"/>
      <c r="H111" s="38"/>
    </row>
    <row r="112" spans="7:8" x14ac:dyDescent="0.25">
      <c r="G112" s="38"/>
      <c r="H112" s="38"/>
    </row>
    <row r="113" spans="7:8" x14ac:dyDescent="0.25">
      <c r="G113" s="38"/>
      <c r="H113" s="38"/>
    </row>
    <row r="114" spans="7:8" x14ac:dyDescent="0.25">
      <c r="G114" s="38"/>
      <c r="H114" s="38"/>
    </row>
    <row r="115" spans="7:8" x14ac:dyDescent="0.25">
      <c r="G115" s="38"/>
      <c r="H115" s="38"/>
    </row>
    <row r="116" spans="7:8" x14ac:dyDescent="0.25">
      <c r="G116" s="38"/>
      <c r="H116" s="38"/>
    </row>
    <row r="117" spans="7:8" x14ac:dyDescent="0.25">
      <c r="G117" s="38"/>
      <c r="H117" s="38"/>
    </row>
    <row r="118" spans="7:8" x14ac:dyDescent="0.25">
      <c r="G118" s="38"/>
      <c r="H118" s="38"/>
    </row>
    <row r="119" spans="7:8" x14ac:dyDescent="0.25">
      <c r="G119" s="38"/>
      <c r="H119" s="38"/>
    </row>
    <row r="120" spans="7:8" x14ac:dyDescent="0.25">
      <c r="G120" s="38"/>
      <c r="H120" s="38"/>
    </row>
    <row r="121" spans="7:8" x14ac:dyDescent="0.25">
      <c r="G121" s="38"/>
      <c r="H121" s="38"/>
    </row>
    <row r="122" spans="7:8" x14ac:dyDescent="0.25">
      <c r="G122" s="38"/>
      <c r="H122" s="38"/>
    </row>
    <row r="123" spans="7:8" x14ac:dyDescent="0.25">
      <c r="G123" s="38"/>
      <c r="H123" s="38"/>
    </row>
    <row r="124" spans="7:8" x14ac:dyDescent="0.25">
      <c r="G124" s="38"/>
      <c r="H124" s="38"/>
    </row>
    <row r="125" spans="7:8" x14ac:dyDescent="0.25">
      <c r="G125" s="38"/>
      <c r="H125" s="38"/>
    </row>
    <row r="126" spans="7:8" x14ac:dyDescent="0.25">
      <c r="G126" s="38"/>
      <c r="H126" s="38"/>
    </row>
    <row r="127" spans="7:8" x14ac:dyDescent="0.25">
      <c r="G127" s="38"/>
      <c r="H127" s="38"/>
    </row>
    <row r="128" spans="7:8" x14ac:dyDescent="0.25">
      <c r="G128" s="38"/>
      <c r="H128" s="38"/>
    </row>
    <row r="129" spans="7:8" x14ac:dyDescent="0.25">
      <c r="G129" s="38"/>
      <c r="H129" s="38"/>
    </row>
    <row r="130" spans="7:8" x14ac:dyDescent="0.25">
      <c r="G130" s="38"/>
      <c r="H130" s="38"/>
    </row>
    <row r="131" spans="7:8" x14ac:dyDescent="0.25">
      <c r="G131" s="38"/>
      <c r="H131" s="38"/>
    </row>
    <row r="132" spans="7:8" x14ac:dyDescent="0.25">
      <c r="G132" s="38"/>
      <c r="H132" s="38"/>
    </row>
    <row r="133" spans="7:8" x14ac:dyDescent="0.25">
      <c r="G133" s="38"/>
      <c r="H133" s="38"/>
    </row>
    <row r="134" spans="7:8" x14ac:dyDescent="0.25">
      <c r="G134" s="38"/>
      <c r="H134" s="38"/>
    </row>
    <row r="135" spans="7:8" x14ac:dyDescent="0.25">
      <c r="G135" s="38"/>
      <c r="H135" s="38"/>
    </row>
    <row r="136" spans="7:8" x14ac:dyDescent="0.25">
      <c r="G136" s="38"/>
      <c r="H136" s="38"/>
    </row>
    <row r="137" spans="7:8" x14ac:dyDescent="0.25">
      <c r="G137" s="38"/>
      <c r="H137" s="38"/>
    </row>
    <row r="138" spans="7:8" x14ac:dyDescent="0.25">
      <c r="G138" s="38"/>
      <c r="H138" s="38"/>
    </row>
    <row r="139" spans="7:8" x14ac:dyDescent="0.25">
      <c r="G139" s="38"/>
      <c r="H139" s="38"/>
    </row>
    <row r="140" spans="7:8" x14ac:dyDescent="0.25">
      <c r="G140" s="38"/>
      <c r="H140" s="38"/>
    </row>
    <row r="141" spans="7:8" x14ac:dyDescent="0.25">
      <c r="G141" s="38"/>
      <c r="H141" s="38"/>
    </row>
    <row r="142" spans="7:8" x14ac:dyDescent="0.25">
      <c r="G142" s="38"/>
      <c r="H142" s="38"/>
    </row>
    <row r="143" spans="7:8" x14ac:dyDescent="0.25">
      <c r="G143" s="38"/>
      <c r="H143" s="38"/>
    </row>
    <row r="144" spans="7:8" x14ac:dyDescent="0.25">
      <c r="G144" s="38"/>
      <c r="H144" s="38"/>
    </row>
    <row r="145" spans="7:8" x14ac:dyDescent="0.25">
      <c r="G145" s="38"/>
      <c r="H145" s="38"/>
    </row>
    <row r="146" spans="7:8" x14ac:dyDescent="0.25">
      <c r="G146" s="38"/>
      <c r="H146" s="38"/>
    </row>
    <row r="147" spans="7:8" x14ac:dyDescent="0.25">
      <c r="G147" s="38"/>
      <c r="H147" s="38"/>
    </row>
    <row r="148" spans="7:8" x14ac:dyDescent="0.25">
      <c r="G148" s="38"/>
      <c r="H148" s="38"/>
    </row>
    <row r="149" spans="7:8" x14ac:dyDescent="0.25">
      <c r="G149" s="38"/>
      <c r="H149" s="38"/>
    </row>
    <row r="150" spans="7:8" x14ac:dyDescent="0.25">
      <c r="G150" s="38"/>
      <c r="H150" s="38"/>
    </row>
    <row r="151" spans="7:8" x14ac:dyDescent="0.25">
      <c r="G151" s="38"/>
      <c r="H151" s="38"/>
    </row>
    <row r="152" spans="7:8" x14ac:dyDescent="0.25">
      <c r="G152" s="38"/>
      <c r="H152" s="38"/>
    </row>
    <row r="153" spans="7:8" x14ac:dyDescent="0.25">
      <c r="G153" s="38"/>
      <c r="H153" s="38"/>
    </row>
    <row r="154" spans="7:8" x14ac:dyDescent="0.25">
      <c r="G154" s="38"/>
      <c r="H154" s="38"/>
    </row>
    <row r="155" spans="7:8" x14ac:dyDescent="0.25">
      <c r="G155" s="38"/>
      <c r="H155" s="38"/>
    </row>
    <row r="156" spans="7:8" x14ac:dyDescent="0.25">
      <c r="G156" s="38"/>
      <c r="H156" s="38"/>
    </row>
    <row r="157" spans="7:8" x14ac:dyDescent="0.25">
      <c r="G157" s="38"/>
      <c r="H157" s="38"/>
    </row>
    <row r="158" spans="7:8" x14ac:dyDescent="0.25">
      <c r="G158" s="38"/>
      <c r="H158" s="38"/>
    </row>
    <row r="159" spans="7:8" x14ac:dyDescent="0.25">
      <c r="G159" s="38"/>
      <c r="H159" s="38"/>
    </row>
    <row r="160" spans="7:8" x14ac:dyDescent="0.25">
      <c r="G160" s="38"/>
      <c r="H160" s="38"/>
    </row>
    <row r="161" spans="7:8" x14ac:dyDescent="0.25">
      <c r="G161" s="38"/>
      <c r="H161" s="38"/>
    </row>
    <row r="162" spans="7:8" x14ac:dyDescent="0.25">
      <c r="G162" s="38"/>
      <c r="H162" s="38"/>
    </row>
    <row r="163" spans="7:8" x14ac:dyDescent="0.25">
      <c r="G163" s="38"/>
      <c r="H163" s="38"/>
    </row>
    <row r="164" spans="7:8" x14ac:dyDescent="0.25">
      <c r="G164" s="38"/>
      <c r="H164" s="38"/>
    </row>
    <row r="165" spans="7:8" x14ac:dyDescent="0.25">
      <c r="G165" s="38"/>
      <c r="H165" s="38"/>
    </row>
    <row r="166" spans="7:8" x14ac:dyDescent="0.25">
      <c r="G166" s="38"/>
      <c r="H166" s="38"/>
    </row>
    <row r="167" spans="7:8" x14ac:dyDescent="0.25">
      <c r="G167" s="38"/>
      <c r="H167" s="38"/>
    </row>
    <row r="168" spans="7:8" x14ac:dyDescent="0.25">
      <c r="G168" s="38"/>
      <c r="H168" s="38"/>
    </row>
    <row r="169" spans="7:8" x14ac:dyDescent="0.25">
      <c r="G169" s="38"/>
      <c r="H169" s="38"/>
    </row>
    <row r="170" spans="7:8" x14ac:dyDescent="0.25">
      <c r="G170" s="38"/>
      <c r="H170" s="38"/>
    </row>
    <row r="171" spans="7:8" x14ac:dyDescent="0.25">
      <c r="G171" s="38"/>
      <c r="H171" s="38"/>
    </row>
    <row r="172" spans="7:8" x14ac:dyDescent="0.25">
      <c r="G172" s="38"/>
      <c r="H172" s="38"/>
    </row>
    <row r="173" spans="7:8" x14ac:dyDescent="0.25">
      <c r="G173" s="38"/>
      <c r="H173" s="38"/>
    </row>
    <row r="174" spans="7:8" x14ac:dyDescent="0.25">
      <c r="G174" s="38"/>
      <c r="H174" s="38"/>
    </row>
    <row r="175" spans="7:8" x14ac:dyDescent="0.25">
      <c r="G175" s="38"/>
      <c r="H175" s="38"/>
    </row>
    <row r="176" spans="7:8" x14ac:dyDescent="0.25">
      <c r="G176" s="38"/>
      <c r="H176" s="38"/>
    </row>
    <row r="177" spans="7:8" x14ac:dyDescent="0.25">
      <c r="G177" s="38"/>
      <c r="H177" s="38"/>
    </row>
    <row r="178" spans="7:8" x14ac:dyDescent="0.25">
      <c r="G178" s="38"/>
      <c r="H178" s="38"/>
    </row>
    <row r="179" spans="7:8" x14ac:dyDescent="0.25">
      <c r="G179" s="38"/>
      <c r="H179" s="38"/>
    </row>
    <row r="180" spans="7:8" x14ac:dyDescent="0.25">
      <c r="G180" s="38"/>
      <c r="H180" s="38"/>
    </row>
    <row r="181" spans="7:8" x14ac:dyDescent="0.25">
      <c r="G181" s="38"/>
      <c r="H181" s="38"/>
    </row>
    <row r="182" spans="7:8" x14ac:dyDescent="0.25">
      <c r="G182" s="38"/>
      <c r="H182" s="38"/>
    </row>
    <row r="183" spans="7:8" x14ac:dyDescent="0.25">
      <c r="G183" s="38"/>
      <c r="H183" s="38"/>
    </row>
    <row r="184" spans="7:8" x14ac:dyDescent="0.25">
      <c r="G184" s="38"/>
      <c r="H184" s="38"/>
    </row>
    <row r="185" spans="7:8" x14ac:dyDescent="0.25">
      <c r="G185" s="38"/>
      <c r="H185" s="38"/>
    </row>
    <row r="186" spans="7:8" x14ac:dyDescent="0.25">
      <c r="G186" s="38"/>
      <c r="H186" s="38"/>
    </row>
    <row r="187" spans="7:8" x14ac:dyDescent="0.25">
      <c r="G187" s="38"/>
      <c r="H187" s="38"/>
    </row>
    <row r="188" spans="7:8" x14ac:dyDescent="0.25">
      <c r="G188" s="38"/>
      <c r="H188" s="38"/>
    </row>
    <row r="189" spans="7:8" x14ac:dyDescent="0.25">
      <c r="G189" s="38"/>
      <c r="H189" s="38"/>
    </row>
    <row r="190" spans="7:8" x14ac:dyDescent="0.25">
      <c r="G190" s="38"/>
      <c r="H190" s="38"/>
    </row>
    <row r="191" spans="7:8" x14ac:dyDescent="0.25">
      <c r="G191" s="38"/>
      <c r="H191" s="38"/>
    </row>
    <row r="192" spans="7:8" x14ac:dyDescent="0.25">
      <c r="G192" s="38"/>
      <c r="H192" s="38"/>
    </row>
    <row r="193" spans="7:8" x14ac:dyDescent="0.25">
      <c r="G193" s="38"/>
      <c r="H193" s="38"/>
    </row>
    <row r="194" spans="7:8" x14ac:dyDescent="0.25">
      <c r="G194" s="38"/>
      <c r="H194" s="38"/>
    </row>
    <row r="195" spans="7:8" x14ac:dyDescent="0.25">
      <c r="G195" s="38"/>
      <c r="H195" s="38"/>
    </row>
    <row r="196" spans="7:8" x14ac:dyDescent="0.25">
      <c r="G196" s="38"/>
      <c r="H196" s="38"/>
    </row>
    <row r="197" spans="7:8" x14ac:dyDescent="0.25">
      <c r="G197" s="38"/>
      <c r="H197" s="38"/>
    </row>
    <row r="198" spans="7:8" x14ac:dyDescent="0.25">
      <c r="G198" s="38"/>
      <c r="H198" s="38"/>
    </row>
    <row r="199" spans="7:8" x14ac:dyDescent="0.25">
      <c r="G199" s="38"/>
      <c r="H199" s="38"/>
    </row>
    <row r="200" spans="7:8" x14ac:dyDescent="0.25">
      <c r="G200" s="38"/>
      <c r="H200" s="38"/>
    </row>
    <row r="201" spans="7:8" x14ac:dyDescent="0.25">
      <c r="G201" s="38"/>
      <c r="H201" s="38"/>
    </row>
    <row r="202" spans="7:8" x14ac:dyDescent="0.25">
      <c r="G202" s="38"/>
      <c r="H202" s="38"/>
    </row>
    <row r="203" spans="7:8" x14ac:dyDescent="0.25">
      <c r="G203" s="38"/>
      <c r="H203" s="38"/>
    </row>
    <row r="204" spans="7:8" x14ac:dyDescent="0.25">
      <c r="G204" s="38"/>
      <c r="H204" s="38"/>
    </row>
    <row r="205" spans="7:8" x14ac:dyDescent="0.25">
      <c r="G205" s="38"/>
      <c r="H205" s="38"/>
    </row>
    <row r="206" spans="7:8" x14ac:dyDescent="0.25">
      <c r="G206" s="38"/>
      <c r="H206" s="38"/>
    </row>
    <row r="207" spans="7:8" x14ac:dyDescent="0.25">
      <c r="G207" s="38"/>
      <c r="H207" s="38"/>
    </row>
    <row r="208" spans="7:8" x14ac:dyDescent="0.25">
      <c r="G208" s="38"/>
      <c r="H208" s="38"/>
    </row>
    <row r="209" spans="7:8" x14ac:dyDescent="0.25">
      <c r="G209" s="38"/>
      <c r="H209" s="38"/>
    </row>
    <row r="210" spans="7:8" x14ac:dyDescent="0.25">
      <c r="G210" s="38"/>
      <c r="H210" s="38"/>
    </row>
    <row r="211" spans="7:8" x14ac:dyDescent="0.25">
      <c r="G211" s="38"/>
      <c r="H211" s="38"/>
    </row>
    <row r="212" spans="7:8" x14ac:dyDescent="0.25">
      <c r="G212" s="38"/>
      <c r="H212" s="38"/>
    </row>
    <row r="213" spans="7:8" x14ac:dyDescent="0.25">
      <c r="G213" s="38"/>
      <c r="H213" s="38"/>
    </row>
    <row r="214" spans="7:8" x14ac:dyDescent="0.25">
      <c r="G214" s="38"/>
      <c r="H214" s="38"/>
    </row>
    <row r="215" spans="7:8" x14ac:dyDescent="0.25">
      <c r="G215" s="38"/>
      <c r="H215" s="38"/>
    </row>
    <row r="216" spans="7:8" x14ac:dyDescent="0.25">
      <c r="G216" s="38"/>
      <c r="H216" s="38"/>
    </row>
    <row r="217" spans="7:8" x14ac:dyDescent="0.25">
      <c r="G217" s="38"/>
      <c r="H217" s="38"/>
    </row>
    <row r="218" spans="7:8" x14ac:dyDescent="0.25">
      <c r="G218" s="38"/>
      <c r="H218" s="38"/>
    </row>
    <row r="219" spans="7:8" x14ac:dyDescent="0.25">
      <c r="G219" s="38"/>
      <c r="H219" s="38"/>
    </row>
    <row r="220" spans="7:8" x14ac:dyDescent="0.25">
      <c r="G220" s="38"/>
      <c r="H220" s="38"/>
    </row>
    <row r="221" spans="7:8" x14ac:dyDescent="0.25">
      <c r="G221" s="38"/>
      <c r="H221" s="38"/>
    </row>
    <row r="222" spans="7:8" x14ac:dyDescent="0.25">
      <c r="G222" s="38"/>
      <c r="H222" s="38"/>
    </row>
    <row r="223" spans="7:8" x14ac:dyDescent="0.25">
      <c r="G223" s="38"/>
      <c r="H223" s="38"/>
    </row>
    <row r="224" spans="7:8" x14ac:dyDescent="0.25">
      <c r="G224" s="38"/>
      <c r="H224" s="38"/>
    </row>
    <row r="225" spans="7:8" x14ac:dyDescent="0.25">
      <c r="G225" s="38"/>
      <c r="H225" s="38"/>
    </row>
    <row r="226" spans="7:8" x14ac:dyDescent="0.25">
      <c r="G226" s="38"/>
      <c r="H226" s="38"/>
    </row>
    <row r="227" spans="7:8" x14ac:dyDescent="0.25">
      <c r="G227" s="38"/>
      <c r="H227" s="38"/>
    </row>
    <row r="228" spans="7:8" x14ac:dyDescent="0.25">
      <c r="G228" s="38"/>
      <c r="H228" s="38"/>
    </row>
    <row r="229" spans="7:8" x14ac:dyDescent="0.25">
      <c r="G229" s="38"/>
      <c r="H229" s="38"/>
    </row>
    <row r="230" spans="7:8" x14ac:dyDescent="0.25">
      <c r="G230" s="38"/>
      <c r="H230" s="38"/>
    </row>
    <row r="231" spans="7:8" x14ac:dyDescent="0.25">
      <c r="G231" s="38"/>
      <c r="H231" s="38"/>
    </row>
    <row r="232" spans="7:8" x14ac:dyDescent="0.25">
      <c r="G232" s="38"/>
      <c r="H232" s="38"/>
    </row>
    <row r="233" spans="7:8" x14ac:dyDescent="0.25">
      <c r="G233" s="38"/>
      <c r="H233" s="38"/>
    </row>
    <row r="234" spans="7:8" x14ac:dyDescent="0.25">
      <c r="G234" s="38"/>
      <c r="H234" s="38"/>
    </row>
    <row r="235" spans="7:8" x14ac:dyDescent="0.25">
      <c r="G235" s="38"/>
      <c r="H235" s="38"/>
    </row>
    <row r="236" spans="7:8" x14ac:dyDescent="0.25">
      <c r="G236" s="38"/>
      <c r="H236" s="38"/>
    </row>
    <row r="237" spans="7:8" x14ac:dyDescent="0.25">
      <c r="G237" s="38"/>
      <c r="H237" s="38"/>
    </row>
    <row r="238" spans="7:8" x14ac:dyDescent="0.25">
      <c r="G238" s="38"/>
      <c r="H238" s="38"/>
    </row>
    <row r="239" spans="7:8" x14ac:dyDescent="0.25">
      <c r="G239" s="38"/>
      <c r="H239" s="38"/>
    </row>
    <row r="240" spans="7:8" x14ac:dyDescent="0.25">
      <c r="G240" s="38"/>
      <c r="H240" s="38"/>
    </row>
    <row r="241" spans="7:8" x14ac:dyDescent="0.25">
      <c r="G241" s="38"/>
      <c r="H241" s="38"/>
    </row>
    <row r="242" spans="7:8" x14ac:dyDescent="0.25">
      <c r="G242" s="38"/>
      <c r="H242" s="38"/>
    </row>
    <row r="243" spans="7:8" x14ac:dyDescent="0.25">
      <c r="G243" s="38"/>
      <c r="H243" s="38"/>
    </row>
    <row r="244" spans="7:8" x14ac:dyDescent="0.25">
      <c r="G244" s="38"/>
      <c r="H244" s="38"/>
    </row>
    <row r="245" spans="7:8" x14ac:dyDescent="0.25">
      <c r="G245" s="38"/>
      <c r="H245" s="38"/>
    </row>
    <row r="246" spans="7:8" x14ac:dyDescent="0.25">
      <c r="G246" s="38"/>
      <c r="H246" s="38"/>
    </row>
    <row r="247" spans="7:8" x14ac:dyDescent="0.25">
      <c r="G247" s="38"/>
      <c r="H247" s="38"/>
    </row>
    <row r="248" spans="7:8" x14ac:dyDescent="0.25">
      <c r="G248" s="38"/>
      <c r="H248" s="38"/>
    </row>
    <row r="249" spans="7:8" x14ac:dyDescent="0.25">
      <c r="G249" s="38"/>
      <c r="H249" s="38"/>
    </row>
    <row r="250" spans="7:8" x14ac:dyDescent="0.25">
      <c r="G250" s="38"/>
      <c r="H250" s="38"/>
    </row>
    <row r="251" spans="7:8" x14ac:dyDescent="0.25">
      <c r="G251" s="38"/>
      <c r="H251" s="38"/>
    </row>
    <row r="252" spans="7:8" x14ac:dyDescent="0.25">
      <c r="G252" s="38"/>
      <c r="H252" s="38"/>
    </row>
    <row r="253" spans="7:8" x14ac:dyDescent="0.25">
      <c r="G253" s="38"/>
      <c r="H253" s="38"/>
    </row>
    <row r="254" spans="7:8" x14ac:dyDescent="0.25">
      <c r="G254" s="38"/>
      <c r="H254" s="38"/>
    </row>
    <row r="255" spans="7:8" x14ac:dyDescent="0.25">
      <c r="G255" s="38"/>
      <c r="H255" s="38"/>
    </row>
    <row r="256" spans="7:8" x14ac:dyDescent="0.25">
      <c r="G256" s="38"/>
      <c r="H256" s="38"/>
    </row>
    <row r="257" spans="7:8" x14ac:dyDescent="0.25">
      <c r="G257" s="38"/>
      <c r="H257" s="38"/>
    </row>
    <row r="258" spans="7:8" x14ac:dyDescent="0.25">
      <c r="G258" s="38"/>
      <c r="H258" s="38"/>
    </row>
    <row r="259" spans="7:8" x14ac:dyDescent="0.25">
      <c r="G259" s="38"/>
      <c r="H259" s="38"/>
    </row>
  </sheetData>
  <mergeCells count="7">
    <mergeCell ref="B8:F8"/>
    <mergeCell ref="B9:F9"/>
    <mergeCell ref="B30:F30"/>
    <mergeCell ref="B31:F31"/>
    <mergeCell ref="B2:K2"/>
    <mergeCell ref="B4:K4"/>
    <mergeCell ref="B6:K6"/>
  </mergeCells>
  <pageMargins left="0.7" right="0.7" top="0.75" bottom="0.75" header="0.3" footer="0.3"/>
  <pageSetup paperSize="9" scale="3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5"/>
  <sheetViews>
    <sheetView topLeftCell="A28" workbookViewId="0">
      <selection activeCell="E44" sqref="E44"/>
    </sheetView>
  </sheetViews>
  <sheetFormatPr defaultRowHeight="15" x14ac:dyDescent="0.25"/>
  <cols>
    <col min="3" max="3" width="10.140625" bestFit="1" customWidth="1"/>
    <col min="4" max="4" width="37.7109375" customWidth="1"/>
    <col min="5" max="7" width="25.28515625" customWidth="1"/>
    <col min="8" max="9" width="15.7109375" customWidth="1"/>
    <col min="11" max="11" width="11.7109375" bestFit="1" customWidth="1"/>
  </cols>
  <sheetData>
    <row r="1" spans="2:11" ht="15.75" x14ac:dyDescent="0.25">
      <c r="D1" s="110"/>
      <c r="E1" s="109"/>
      <c r="F1" s="109"/>
      <c r="G1" s="109"/>
      <c r="H1" s="3"/>
      <c r="I1" s="3"/>
    </row>
    <row r="2" spans="2:11" ht="15.75" customHeight="1" x14ac:dyDescent="0.25">
      <c r="D2" s="159" t="s">
        <v>21</v>
      </c>
      <c r="E2" s="159"/>
      <c r="F2" s="159"/>
      <c r="G2" s="159"/>
      <c r="H2" s="159"/>
      <c r="I2" s="159"/>
    </row>
    <row r="3" spans="2:11" ht="18" x14ac:dyDescent="0.25">
      <c r="D3" s="13"/>
      <c r="E3" s="13"/>
      <c r="F3" s="13"/>
      <c r="G3" s="3"/>
      <c r="H3" s="3"/>
      <c r="I3" s="3"/>
    </row>
    <row r="4" spans="2:11" ht="29.25" customHeight="1" x14ac:dyDescent="0.25">
      <c r="B4" s="160" t="s">
        <v>99</v>
      </c>
      <c r="C4" s="161"/>
      <c r="D4" s="162"/>
      <c r="E4" s="1" t="s">
        <v>161</v>
      </c>
      <c r="F4" s="1" t="s">
        <v>156</v>
      </c>
      <c r="G4" s="1" t="s">
        <v>159</v>
      </c>
      <c r="H4" s="1" t="s">
        <v>10</v>
      </c>
      <c r="I4" s="1" t="s">
        <v>23</v>
      </c>
    </row>
    <row r="5" spans="2:11" x14ac:dyDescent="0.25">
      <c r="B5" s="91"/>
      <c r="C5" s="92"/>
      <c r="D5" s="93">
        <v>1</v>
      </c>
      <c r="E5" s="1">
        <v>2</v>
      </c>
      <c r="F5" s="1">
        <v>3</v>
      </c>
      <c r="G5" s="1">
        <v>4</v>
      </c>
      <c r="H5" s="97" t="s">
        <v>151</v>
      </c>
      <c r="I5" s="97" t="s">
        <v>152</v>
      </c>
    </row>
    <row r="6" spans="2:11" x14ac:dyDescent="0.25">
      <c r="B6" s="90"/>
      <c r="C6" s="90"/>
      <c r="D6" s="88" t="s">
        <v>20</v>
      </c>
      <c r="E6" s="41">
        <f>E7</f>
        <v>571137.37</v>
      </c>
      <c r="F6" s="41">
        <f>F8+F10+F12+F14+F16+F18</f>
        <v>1459567.28</v>
      </c>
      <c r="G6" s="89"/>
      <c r="H6" s="89">
        <f t="shared" ref="H6:H12" si="0">G6/E6*100</f>
        <v>0</v>
      </c>
      <c r="I6" s="89">
        <f t="shared" ref="I6:I12" si="1">G6/F6*100</f>
        <v>0</v>
      </c>
      <c r="J6" s="107"/>
      <c r="K6" s="45"/>
    </row>
    <row r="7" spans="2:11" x14ac:dyDescent="0.25">
      <c r="B7" s="55">
        <v>6</v>
      </c>
      <c r="C7" s="47"/>
      <c r="D7" s="54" t="s">
        <v>2</v>
      </c>
      <c r="E7" s="46">
        <f>E8+E10+E12+E14+E16</f>
        <v>571137.37</v>
      </c>
      <c r="F7" s="46">
        <f>F8+F10+F12+F14+F16+F18</f>
        <v>1459567.28</v>
      </c>
      <c r="G7" s="65">
        <f>G8+G12+G14+G16+G18</f>
        <v>711002.49000000011</v>
      </c>
      <c r="H7" s="65">
        <f t="shared" si="0"/>
        <v>124.48887559222402</v>
      </c>
      <c r="I7" s="65">
        <f t="shared" si="1"/>
        <v>48.713238488053804</v>
      </c>
      <c r="K7" s="45"/>
    </row>
    <row r="8" spans="2:11" x14ac:dyDescent="0.25">
      <c r="B8" s="53"/>
      <c r="C8" s="121"/>
      <c r="D8" s="50" t="s">
        <v>88</v>
      </c>
      <c r="E8" s="46">
        <f>E9</f>
        <v>199.09</v>
      </c>
      <c r="F8" s="46">
        <f>F9</f>
        <v>2254.96</v>
      </c>
      <c r="G8" s="65">
        <f>G9</f>
        <v>1856.78</v>
      </c>
      <c r="H8" s="65">
        <f t="shared" si="0"/>
        <v>932.63348234466821</v>
      </c>
      <c r="I8" s="65">
        <f t="shared" si="1"/>
        <v>82.342037109305707</v>
      </c>
    </row>
    <row r="9" spans="2:11" x14ac:dyDescent="0.25">
      <c r="B9" s="53"/>
      <c r="C9" s="48">
        <v>67</v>
      </c>
      <c r="D9" s="51" t="s">
        <v>45</v>
      </c>
      <c r="E9" s="40">
        <v>199.09</v>
      </c>
      <c r="F9" s="40">
        <f>729.96+1525</f>
        <v>2254.96</v>
      </c>
      <c r="G9" s="64">
        <f>1525+331.78</f>
        <v>1856.78</v>
      </c>
      <c r="H9" s="64"/>
      <c r="I9" s="64"/>
      <c r="K9" s="45"/>
    </row>
    <row r="10" spans="2:11" ht="25.5" x14ac:dyDescent="0.25">
      <c r="B10" s="53"/>
      <c r="C10" s="48"/>
      <c r="D10" s="50" t="s">
        <v>168</v>
      </c>
      <c r="E10" s="46">
        <f>E11</f>
        <v>100</v>
      </c>
      <c r="F10" s="46">
        <f>F11</f>
        <v>100</v>
      </c>
      <c r="G10" s="64"/>
      <c r="H10" s="64"/>
      <c r="I10" s="64"/>
      <c r="K10" s="45"/>
    </row>
    <row r="11" spans="2:11" x14ac:dyDescent="0.25">
      <c r="B11" s="53"/>
      <c r="C11" s="48">
        <v>67</v>
      </c>
      <c r="D11" s="51" t="s">
        <v>45</v>
      </c>
      <c r="E11" s="40">
        <v>100</v>
      </c>
      <c r="F11" s="40">
        <v>100</v>
      </c>
      <c r="G11" s="64"/>
      <c r="H11" s="64"/>
      <c r="I11" s="64"/>
      <c r="K11" s="45"/>
    </row>
    <row r="12" spans="2:11" ht="25.5" x14ac:dyDescent="0.25">
      <c r="B12" s="53"/>
      <c r="C12" s="48"/>
      <c r="D12" s="50" t="s">
        <v>94</v>
      </c>
      <c r="E12" s="46">
        <f>E13</f>
        <v>60427.3</v>
      </c>
      <c r="F12" s="46">
        <f>F13</f>
        <v>106901.8</v>
      </c>
      <c r="G12" s="65">
        <f>60196.13-1856.78</f>
        <v>58339.35</v>
      </c>
      <c r="H12" s="65">
        <f t="shared" si="0"/>
        <v>96.544690893023514</v>
      </c>
      <c r="I12" s="65">
        <f t="shared" si="1"/>
        <v>54.572841617259947</v>
      </c>
      <c r="K12" s="45"/>
    </row>
    <row r="13" spans="2:11" x14ac:dyDescent="0.25">
      <c r="B13" s="53"/>
      <c r="C13" s="48">
        <v>67</v>
      </c>
      <c r="D13" s="51" t="s">
        <v>45</v>
      </c>
      <c r="E13" s="40">
        <f>60726.39-199.09-100</f>
        <v>60427.3</v>
      </c>
      <c r="F13" s="40">
        <v>106901.8</v>
      </c>
      <c r="G13" s="64">
        <v>58339.35</v>
      </c>
      <c r="H13" s="64"/>
      <c r="I13" s="64"/>
      <c r="K13" s="45"/>
    </row>
    <row r="14" spans="2:11" x14ac:dyDescent="0.25">
      <c r="B14" s="53"/>
      <c r="C14" s="48"/>
      <c r="D14" s="52" t="s">
        <v>90</v>
      </c>
      <c r="E14" s="46">
        <f>E15</f>
        <v>93.77</v>
      </c>
      <c r="F14" s="46">
        <f>F15</f>
        <v>18950</v>
      </c>
      <c r="G14" s="46">
        <f>G15</f>
        <v>8463.67</v>
      </c>
      <c r="H14" s="65">
        <f>G14/E14*100</f>
        <v>9025.9891223205723</v>
      </c>
      <c r="I14" s="65">
        <f t="shared" ref="I14:I17" si="2">G14/F14*100</f>
        <v>44.663166226912935</v>
      </c>
      <c r="K14" s="45"/>
    </row>
    <row r="15" spans="2:11" ht="28.5" customHeight="1" x14ac:dyDescent="0.25">
      <c r="B15" s="53"/>
      <c r="C15" s="49">
        <v>65</v>
      </c>
      <c r="D15" s="56" t="s">
        <v>89</v>
      </c>
      <c r="E15" s="40">
        <v>93.77</v>
      </c>
      <c r="F15" s="40">
        <v>18950</v>
      </c>
      <c r="G15" s="40">
        <v>8463.67</v>
      </c>
      <c r="H15" s="64"/>
      <c r="I15" s="64"/>
      <c r="K15" s="45"/>
    </row>
    <row r="16" spans="2:11" x14ac:dyDescent="0.25">
      <c r="B16" s="53"/>
      <c r="C16" s="48"/>
      <c r="D16" s="50" t="s">
        <v>96</v>
      </c>
      <c r="E16" s="46">
        <f>E17</f>
        <v>510317.21</v>
      </c>
      <c r="F16" s="46">
        <f>F17</f>
        <v>1328960.52</v>
      </c>
      <c r="G16" s="65">
        <f>G17</f>
        <v>640391.29</v>
      </c>
      <c r="H16" s="65">
        <f>G16/E16*100</f>
        <v>125.48886799251784</v>
      </c>
      <c r="I16" s="65">
        <f t="shared" si="2"/>
        <v>48.18738257175616</v>
      </c>
      <c r="K16" s="45"/>
    </row>
    <row r="17" spans="2:13" ht="28.5" customHeight="1" x14ac:dyDescent="0.25">
      <c r="B17" s="53"/>
      <c r="C17" s="48">
        <v>63</v>
      </c>
      <c r="D17" s="51" t="s">
        <v>12</v>
      </c>
      <c r="E17" s="40">
        <v>510317.21</v>
      </c>
      <c r="F17" s="40">
        <v>1328960.52</v>
      </c>
      <c r="G17" s="64">
        <v>640391.29</v>
      </c>
      <c r="H17" s="65">
        <f>G17/E17*100</f>
        <v>125.48886799251784</v>
      </c>
      <c r="I17" s="65">
        <f t="shared" si="2"/>
        <v>48.18738257175616</v>
      </c>
      <c r="K17" s="45"/>
    </row>
    <row r="18" spans="2:13" ht="28.5" customHeight="1" x14ac:dyDescent="0.25">
      <c r="B18" s="53"/>
      <c r="C18" s="48"/>
      <c r="D18" s="50" t="s">
        <v>170</v>
      </c>
      <c r="E18" s="46"/>
      <c r="F18" s="46">
        <f>F19</f>
        <v>2400</v>
      </c>
      <c r="G18" s="65">
        <f>G19</f>
        <v>1951.4</v>
      </c>
      <c r="H18" s="65"/>
      <c r="I18" s="65"/>
      <c r="K18" s="45"/>
    </row>
    <row r="19" spans="2:13" ht="28.5" customHeight="1" x14ac:dyDescent="0.25">
      <c r="B19" s="53"/>
      <c r="C19" s="48">
        <v>66</v>
      </c>
      <c r="D19" s="51" t="s">
        <v>169</v>
      </c>
      <c r="E19" s="40"/>
      <c r="F19" s="40">
        <v>2400</v>
      </c>
      <c r="G19" s="64">
        <v>1951.4</v>
      </c>
      <c r="H19" s="65"/>
      <c r="I19" s="65"/>
      <c r="K19" s="45"/>
    </row>
    <row r="20" spans="2:13" ht="15.75" customHeight="1" x14ac:dyDescent="0.25">
      <c r="B20" s="86"/>
      <c r="C20" s="87"/>
      <c r="D20" s="88" t="s">
        <v>91</v>
      </c>
      <c r="E20" s="41">
        <f>E21+E24+E26+E35+E39+E41+E44+E47</f>
        <v>575445.26</v>
      </c>
      <c r="F20" s="41">
        <f>F21+F24+F26+F32+F39+F41+F44+F47+F49</f>
        <v>1459123.48</v>
      </c>
      <c r="G20" s="89">
        <f>G21+G24+G26+G32+G39+G41+G44+G47+G49</f>
        <v>711395.65999999992</v>
      </c>
      <c r="H20" s="89"/>
      <c r="I20" s="89">
        <f t="shared" ref="I20:I26" si="3">G20/F20*100</f>
        <v>48.755000502082247</v>
      </c>
      <c r="K20" s="45"/>
    </row>
    <row r="21" spans="2:13" ht="15.75" customHeight="1" x14ac:dyDescent="0.25">
      <c r="B21" s="53"/>
      <c r="C21" s="48"/>
      <c r="D21" s="50" t="s">
        <v>88</v>
      </c>
      <c r="E21" s="46">
        <f>E22</f>
        <v>398.18</v>
      </c>
      <c r="F21" s="46">
        <f>F22+F23</f>
        <v>2254.96</v>
      </c>
      <c r="G21" s="65">
        <f>G22+G23</f>
        <v>1923.18</v>
      </c>
      <c r="H21" s="65">
        <f t="shared" ref="H21:H26" si="4">G21/E21*100</f>
        <v>482.99261640464113</v>
      </c>
      <c r="I21" s="65">
        <f t="shared" si="3"/>
        <v>85.286656969524955</v>
      </c>
      <c r="K21" s="45"/>
      <c r="L21" s="27"/>
      <c r="M21" s="27"/>
    </row>
    <row r="22" spans="2:13" x14ac:dyDescent="0.25">
      <c r="B22" s="53"/>
      <c r="C22" s="48">
        <v>31</v>
      </c>
      <c r="D22" s="57" t="s">
        <v>4</v>
      </c>
      <c r="E22" s="40">
        <v>398.18</v>
      </c>
      <c r="F22" s="40">
        <v>729.96</v>
      </c>
      <c r="G22" s="64">
        <v>398.18</v>
      </c>
      <c r="H22" s="64">
        <f t="shared" si="4"/>
        <v>100</v>
      </c>
      <c r="I22" s="64">
        <f t="shared" si="3"/>
        <v>54.548194421612138</v>
      </c>
      <c r="K22" s="45"/>
    </row>
    <row r="23" spans="2:13" x14ac:dyDescent="0.25">
      <c r="B23" s="53"/>
      <c r="C23" s="48">
        <v>32</v>
      </c>
      <c r="D23" s="51" t="s">
        <v>9</v>
      </c>
      <c r="E23" s="40"/>
      <c r="F23" s="40">
        <v>1525</v>
      </c>
      <c r="G23" s="64">
        <v>1525</v>
      </c>
      <c r="H23" s="64"/>
      <c r="I23" s="64"/>
      <c r="K23" s="45"/>
    </row>
    <row r="24" spans="2:13" ht="25.5" x14ac:dyDescent="0.25">
      <c r="B24" s="53"/>
      <c r="C24" s="48"/>
      <c r="D24" s="114" t="s">
        <v>168</v>
      </c>
      <c r="E24" s="46">
        <f>E25</f>
        <v>100</v>
      </c>
      <c r="F24" s="46">
        <f>F25</f>
        <v>100</v>
      </c>
      <c r="G24" s="65">
        <f>G25</f>
        <v>100</v>
      </c>
      <c r="H24" s="65">
        <v>100</v>
      </c>
      <c r="I24" s="65">
        <v>100</v>
      </c>
      <c r="K24" s="45"/>
    </row>
    <row r="25" spans="2:13" x14ac:dyDescent="0.25">
      <c r="B25" s="53"/>
      <c r="C25" s="48">
        <v>32</v>
      </c>
      <c r="D25" s="51" t="s">
        <v>9</v>
      </c>
      <c r="E25" s="40">
        <v>100</v>
      </c>
      <c r="F25" s="40">
        <v>100</v>
      </c>
      <c r="G25" s="64">
        <v>100</v>
      </c>
      <c r="H25" s="64"/>
      <c r="I25" s="64"/>
      <c r="K25" s="45"/>
    </row>
    <row r="26" spans="2:13" x14ac:dyDescent="0.25">
      <c r="B26" s="53"/>
      <c r="C26" s="48"/>
      <c r="D26" s="50" t="s">
        <v>96</v>
      </c>
      <c r="E26" s="46">
        <f>E27+E28+E30</f>
        <v>509517.13999999996</v>
      </c>
      <c r="F26" s="46">
        <f>F27+F30+F31</f>
        <v>1327453.68</v>
      </c>
      <c r="G26" s="65">
        <f>G27+G28+G30</f>
        <v>639178.91999999993</v>
      </c>
      <c r="H26" s="65">
        <f t="shared" si="4"/>
        <v>125.44797217224135</v>
      </c>
      <c r="I26" s="65">
        <f t="shared" si="3"/>
        <v>48.150751294011251</v>
      </c>
      <c r="K26" s="45"/>
    </row>
    <row r="27" spans="2:13" x14ac:dyDescent="0.25">
      <c r="B27" s="53"/>
      <c r="C27" s="48">
        <v>31</v>
      </c>
      <c r="D27" s="57" t="s">
        <v>4</v>
      </c>
      <c r="E27" s="40">
        <f>420899.06+18965.03+69448.44</f>
        <v>509312.52999999997</v>
      </c>
      <c r="F27" s="40">
        <v>1326472.18</v>
      </c>
      <c r="G27" s="64">
        <f>529515.57+22071.75+87370.01</f>
        <v>638957.32999999996</v>
      </c>
      <c r="H27" s="64"/>
      <c r="I27" s="64"/>
      <c r="K27" s="45"/>
    </row>
    <row r="28" spans="2:13" x14ac:dyDescent="0.25">
      <c r="B28" s="53"/>
      <c r="C28" s="48">
        <v>32</v>
      </c>
      <c r="D28" s="51" t="s">
        <v>9</v>
      </c>
      <c r="E28" s="40">
        <f>128.75+49.1</f>
        <v>177.85</v>
      </c>
      <c r="F28" s="40"/>
      <c r="G28" s="64">
        <f>140.54+49.55</f>
        <v>190.08999999999997</v>
      </c>
      <c r="H28" s="64"/>
      <c r="I28" s="64"/>
      <c r="K28" s="45"/>
    </row>
    <row r="29" spans="2:13" x14ac:dyDescent="0.25">
      <c r="B29" s="53"/>
      <c r="C29" s="48">
        <v>34</v>
      </c>
      <c r="D29" s="51" t="s">
        <v>70</v>
      </c>
      <c r="E29" s="40"/>
      <c r="F29" s="40"/>
      <c r="G29" s="64"/>
      <c r="H29" s="64"/>
      <c r="I29" s="64"/>
      <c r="K29" s="45"/>
    </row>
    <row r="30" spans="2:13" x14ac:dyDescent="0.25">
      <c r="B30" s="53"/>
      <c r="C30" s="49">
        <v>38</v>
      </c>
      <c r="D30" s="59" t="s">
        <v>92</v>
      </c>
      <c r="E30" s="40">
        <v>26.76</v>
      </c>
      <c r="F30" s="40">
        <v>31.5</v>
      </c>
      <c r="G30" s="64">
        <v>31.5</v>
      </c>
      <c r="H30" s="64"/>
      <c r="I30" s="64"/>
      <c r="K30" s="45"/>
    </row>
    <row r="31" spans="2:13" ht="25.5" x14ac:dyDescent="0.25">
      <c r="B31" s="53"/>
      <c r="C31" s="48">
        <v>42</v>
      </c>
      <c r="D31" s="51" t="s">
        <v>73</v>
      </c>
      <c r="E31" s="40"/>
      <c r="F31" s="40">
        <v>950</v>
      </c>
      <c r="G31" s="64"/>
      <c r="H31" s="64"/>
      <c r="I31" s="64"/>
      <c r="K31" s="45"/>
    </row>
    <row r="32" spans="2:13" x14ac:dyDescent="0.25">
      <c r="B32" s="53"/>
      <c r="C32" s="48"/>
      <c r="D32" s="50" t="s">
        <v>97</v>
      </c>
      <c r="E32" s="40"/>
      <c r="F32" s="46">
        <f>F33</f>
        <v>821.57</v>
      </c>
      <c r="G32" s="65">
        <f>G33</f>
        <v>821.57</v>
      </c>
      <c r="H32" s="64"/>
      <c r="I32" s="65">
        <v>100</v>
      </c>
      <c r="K32" s="45"/>
    </row>
    <row r="33" spans="2:11" x14ac:dyDescent="0.25">
      <c r="B33" s="53"/>
      <c r="C33" s="48">
        <v>32</v>
      </c>
      <c r="D33" s="51" t="s">
        <v>9</v>
      </c>
      <c r="E33" s="40"/>
      <c r="F33" s="40">
        <v>821.57</v>
      </c>
      <c r="G33" s="64">
        <v>821.57</v>
      </c>
      <c r="H33" s="65"/>
      <c r="I33" s="65"/>
      <c r="K33" s="45"/>
    </row>
    <row r="34" spans="2:11" x14ac:dyDescent="0.25">
      <c r="B34" s="53"/>
      <c r="C34" s="48"/>
      <c r="D34" s="51" t="s">
        <v>179</v>
      </c>
      <c r="E34" s="40"/>
      <c r="F34" s="40"/>
      <c r="G34" s="64"/>
      <c r="H34" s="65"/>
      <c r="I34" s="65"/>
      <c r="K34" s="45"/>
    </row>
    <row r="35" spans="2:11" ht="25.5" x14ac:dyDescent="0.25">
      <c r="B35" s="53"/>
      <c r="C35" s="48"/>
      <c r="D35" s="50" t="s">
        <v>185</v>
      </c>
      <c r="E35" s="46">
        <f>E36+E37+E38</f>
        <v>4918.2700000000004</v>
      </c>
      <c r="F35" s="46"/>
      <c r="G35" s="65"/>
      <c r="H35" s="65"/>
      <c r="I35" s="65"/>
      <c r="K35" s="45"/>
    </row>
    <row r="36" spans="2:11" x14ac:dyDescent="0.25">
      <c r="B36" s="53"/>
      <c r="C36" s="48">
        <v>32</v>
      </c>
      <c r="D36" s="51" t="s">
        <v>9</v>
      </c>
      <c r="E36" s="40">
        <v>2099.34</v>
      </c>
      <c r="F36" s="40"/>
      <c r="G36" s="64"/>
      <c r="H36" s="65"/>
      <c r="I36" s="65"/>
      <c r="K36" s="45"/>
    </row>
    <row r="37" spans="2:11" ht="25.5" x14ac:dyDescent="0.25">
      <c r="B37" s="53"/>
      <c r="C37" s="48">
        <v>41</v>
      </c>
      <c r="D37" s="125" t="s">
        <v>182</v>
      </c>
      <c r="E37" s="40">
        <v>387.5</v>
      </c>
      <c r="F37" s="40"/>
      <c r="G37" s="64"/>
      <c r="H37" s="64"/>
      <c r="I37" s="64"/>
      <c r="K37" s="45"/>
    </row>
    <row r="38" spans="2:11" ht="25.5" x14ac:dyDescent="0.25">
      <c r="B38" s="53"/>
      <c r="C38" s="48">
        <v>42</v>
      </c>
      <c r="D38" s="9" t="s">
        <v>73</v>
      </c>
      <c r="E38" s="40">
        <v>2431.4299999999998</v>
      </c>
      <c r="F38" s="40"/>
      <c r="G38" s="64"/>
      <c r="H38" s="65"/>
      <c r="I38" s="65"/>
      <c r="K38" s="45"/>
    </row>
    <row r="39" spans="2:11" x14ac:dyDescent="0.25">
      <c r="B39" s="53"/>
      <c r="C39" s="48"/>
      <c r="D39" s="58" t="s">
        <v>93</v>
      </c>
      <c r="E39" s="65">
        <f>E40</f>
        <v>1.7</v>
      </c>
      <c r="F39" s="65">
        <f>F40</f>
        <v>0.55000000000000004</v>
      </c>
      <c r="G39" s="65">
        <f>G40</f>
        <v>0.16</v>
      </c>
      <c r="H39" s="65">
        <f t="shared" ref="H39:H47" si="5">G39/E39*100</f>
        <v>9.4117647058823533</v>
      </c>
      <c r="I39" s="65">
        <f t="shared" ref="I39:I48" si="6">G39/F39*100</f>
        <v>29.09090909090909</v>
      </c>
      <c r="K39" s="45"/>
    </row>
    <row r="40" spans="2:11" x14ac:dyDescent="0.25">
      <c r="B40" s="53"/>
      <c r="C40" s="48">
        <v>32</v>
      </c>
      <c r="D40" s="51" t="s">
        <v>9</v>
      </c>
      <c r="E40" s="64">
        <v>1.7</v>
      </c>
      <c r="F40" s="64">
        <v>0.55000000000000004</v>
      </c>
      <c r="G40" s="64">
        <v>0.16</v>
      </c>
      <c r="H40" s="64"/>
      <c r="I40" s="64"/>
      <c r="K40" s="45"/>
    </row>
    <row r="41" spans="2:11" ht="30" x14ac:dyDescent="0.25">
      <c r="B41" s="48"/>
      <c r="C41" s="47"/>
      <c r="D41" s="61" t="s">
        <v>98</v>
      </c>
      <c r="E41" s="65">
        <f>E42+E43</f>
        <v>58803.46</v>
      </c>
      <c r="F41" s="65">
        <f>F42+F43</f>
        <v>106901.8</v>
      </c>
      <c r="G41" s="65">
        <f>G42+G43</f>
        <v>58904.14</v>
      </c>
      <c r="H41" s="65">
        <f t="shared" si="5"/>
        <v>100.17121441493408</v>
      </c>
      <c r="I41" s="65">
        <f t="shared" si="6"/>
        <v>55.101167613641678</v>
      </c>
      <c r="K41" s="45"/>
    </row>
    <row r="42" spans="2:11" x14ac:dyDescent="0.25">
      <c r="B42" s="48"/>
      <c r="C42" s="48">
        <v>32</v>
      </c>
      <c r="D42" s="51" t="s">
        <v>9</v>
      </c>
      <c r="E42" s="64">
        <f>59301.64-231.4-100-398.18</f>
        <v>58572.06</v>
      </c>
      <c r="F42" s="64">
        <v>106251.8</v>
      </c>
      <c r="G42" s="64">
        <f>60429.14-1525-345.68</f>
        <v>58558.46</v>
      </c>
      <c r="H42" s="64">
        <f t="shared" si="5"/>
        <v>99.976780738119857</v>
      </c>
      <c r="I42" s="64">
        <f t="shared" si="6"/>
        <v>55.112911028330814</v>
      </c>
      <c r="K42" s="45"/>
    </row>
    <row r="43" spans="2:11" x14ac:dyDescent="0.25">
      <c r="B43" s="48"/>
      <c r="C43" s="48">
        <v>34</v>
      </c>
      <c r="D43" s="63" t="s">
        <v>70</v>
      </c>
      <c r="E43" s="64">
        <v>231.4</v>
      </c>
      <c r="F43" s="64">
        <v>650</v>
      </c>
      <c r="G43" s="64">
        <v>345.68</v>
      </c>
      <c r="H43" s="64">
        <f t="shared" si="5"/>
        <v>149.38634399308557</v>
      </c>
      <c r="I43" s="64">
        <f t="shared" si="6"/>
        <v>53.181538461538459</v>
      </c>
      <c r="K43" s="45"/>
    </row>
    <row r="44" spans="2:11" x14ac:dyDescent="0.25">
      <c r="B44" s="48"/>
      <c r="C44" s="48"/>
      <c r="D44" s="58" t="s">
        <v>90</v>
      </c>
      <c r="E44" s="65">
        <f>E45</f>
        <v>93.77</v>
      </c>
      <c r="F44" s="65">
        <f>F45+F46</f>
        <v>18950</v>
      </c>
      <c r="G44" s="65">
        <f>G45</f>
        <v>8351.07</v>
      </c>
      <c r="H44" s="65">
        <f t="shared" si="5"/>
        <v>8905.9080729444395</v>
      </c>
      <c r="I44" s="65">
        <f t="shared" si="6"/>
        <v>44.068970976253297</v>
      </c>
      <c r="K44" s="45"/>
    </row>
    <row r="45" spans="2:11" x14ac:dyDescent="0.25">
      <c r="B45" s="47"/>
      <c r="C45" s="48">
        <v>32</v>
      </c>
      <c r="D45" s="51" t="s">
        <v>9</v>
      </c>
      <c r="E45" s="64">
        <v>93.77</v>
      </c>
      <c r="F45" s="64">
        <v>9450</v>
      </c>
      <c r="G45" s="64">
        <v>8351.07</v>
      </c>
      <c r="H45" s="64">
        <f t="shared" si="5"/>
        <v>8905.9080729444395</v>
      </c>
      <c r="I45" s="64">
        <f t="shared" si="6"/>
        <v>88.371111111111105</v>
      </c>
      <c r="K45" s="45"/>
    </row>
    <row r="46" spans="2:11" ht="25.5" x14ac:dyDescent="0.25">
      <c r="B46" s="47"/>
      <c r="C46" s="48">
        <v>42</v>
      </c>
      <c r="D46" s="51" t="s">
        <v>73</v>
      </c>
      <c r="E46" s="64"/>
      <c r="F46" s="64">
        <v>9500</v>
      </c>
      <c r="G46" s="64"/>
      <c r="H46" s="64"/>
      <c r="I46" s="64">
        <f t="shared" si="6"/>
        <v>0</v>
      </c>
      <c r="K46" s="45"/>
    </row>
    <row r="47" spans="2:11" ht="30" x14ac:dyDescent="0.25">
      <c r="B47" s="47"/>
      <c r="C47" s="48"/>
      <c r="D47" s="61" t="s">
        <v>95</v>
      </c>
      <c r="E47" s="65">
        <f>E48</f>
        <v>1612.74</v>
      </c>
      <c r="F47" s="65">
        <f>F48</f>
        <v>240.92</v>
      </c>
      <c r="G47" s="65">
        <f>G48</f>
        <v>165.22</v>
      </c>
      <c r="H47" s="65">
        <f t="shared" si="5"/>
        <v>10.244676761288241</v>
      </c>
      <c r="I47" s="65">
        <f t="shared" si="6"/>
        <v>68.578781338203555</v>
      </c>
      <c r="K47" s="45"/>
    </row>
    <row r="48" spans="2:11" x14ac:dyDescent="0.25">
      <c r="B48" s="47"/>
      <c r="C48" s="48">
        <v>32</v>
      </c>
      <c r="D48" s="51" t="s">
        <v>9</v>
      </c>
      <c r="E48" s="64">
        <v>1612.74</v>
      </c>
      <c r="F48" s="64">
        <v>240.92</v>
      </c>
      <c r="G48" s="64">
        <v>165.22</v>
      </c>
      <c r="H48" s="65"/>
      <c r="I48" s="64">
        <f t="shared" si="6"/>
        <v>68.578781338203555</v>
      </c>
      <c r="K48" s="45"/>
    </row>
    <row r="49" spans="2:9" x14ac:dyDescent="0.25">
      <c r="B49" s="47"/>
      <c r="C49" s="48"/>
      <c r="D49" s="7" t="s">
        <v>171</v>
      </c>
      <c r="E49" s="65"/>
      <c r="F49" s="65">
        <f>F50</f>
        <v>2400</v>
      </c>
      <c r="G49" s="65">
        <f>G50+G51</f>
        <v>1951.4</v>
      </c>
      <c r="H49" s="65"/>
      <c r="I49" s="65"/>
    </row>
    <row r="50" spans="2:9" x14ac:dyDescent="0.25">
      <c r="B50" s="47"/>
      <c r="C50" s="48">
        <v>32</v>
      </c>
      <c r="D50" s="9" t="s">
        <v>9</v>
      </c>
      <c r="E50" s="64"/>
      <c r="F50" s="64">
        <v>2400</v>
      </c>
      <c r="G50" s="64">
        <v>1920</v>
      </c>
      <c r="H50" s="64"/>
      <c r="I50" s="64"/>
    </row>
    <row r="51" spans="2:9" ht="25.5" x14ac:dyDescent="0.25">
      <c r="B51" s="47"/>
      <c r="C51" s="48">
        <v>42</v>
      </c>
      <c r="D51" s="9" t="s">
        <v>73</v>
      </c>
      <c r="E51" s="64"/>
      <c r="F51" s="64"/>
      <c r="G51" s="64">
        <v>31.4</v>
      </c>
      <c r="H51" s="64"/>
      <c r="I51" s="64"/>
    </row>
    <row r="52" spans="2:9" x14ac:dyDescent="0.25">
      <c r="B52" s="66"/>
      <c r="C52" s="67"/>
      <c r="D52" s="69"/>
      <c r="E52" s="68"/>
      <c r="F52" s="68"/>
      <c r="G52" s="68"/>
      <c r="H52" s="68"/>
      <c r="I52" s="68"/>
    </row>
    <row r="53" spans="2:9" x14ac:dyDescent="0.25">
      <c r="B53" s="66"/>
      <c r="C53" s="67"/>
      <c r="D53" s="69"/>
      <c r="E53" s="68"/>
      <c r="F53" s="68"/>
      <c r="G53" s="68"/>
      <c r="H53" s="68"/>
      <c r="I53" s="68"/>
    </row>
    <row r="54" spans="2:9" x14ac:dyDescent="0.25">
      <c r="B54" s="66"/>
      <c r="C54" s="67"/>
      <c r="D54" s="69"/>
      <c r="E54" s="68"/>
      <c r="F54" s="68"/>
      <c r="G54" s="68"/>
      <c r="H54" s="68"/>
      <c r="I54" s="68"/>
    </row>
    <row r="55" spans="2:9" x14ac:dyDescent="0.25">
      <c r="B55" s="66"/>
      <c r="C55" s="67"/>
      <c r="D55" s="69"/>
      <c r="E55" s="68"/>
      <c r="F55" s="68"/>
      <c r="G55" s="68"/>
      <c r="H55" s="68"/>
      <c r="I55" s="68"/>
    </row>
    <row r="56" spans="2:9" x14ac:dyDescent="0.25">
      <c r="B56" s="66"/>
      <c r="C56" s="67"/>
      <c r="D56" s="69"/>
      <c r="E56" s="68"/>
      <c r="F56" s="68"/>
      <c r="G56" s="68"/>
      <c r="H56" s="68"/>
      <c r="I56" s="68"/>
    </row>
    <row r="57" spans="2:9" x14ac:dyDescent="0.25">
      <c r="B57" s="66"/>
      <c r="C57" s="67"/>
      <c r="D57" s="71"/>
      <c r="E57" s="72"/>
      <c r="F57" s="72"/>
      <c r="G57" s="72"/>
      <c r="H57" s="72"/>
      <c r="I57" s="72"/>
    </row>
    <row r="58" spans="2:9" x14ac:dyDescent="0.25">
      <c r="B58" s="66"/>
      <c r="C58" s="67"/>
      <c r="D58" s="71"/>
      <c r="E58" s="72"/>
      <c r="F58" s="72"/>
      <c r="G58" s="72"/>
      <c r="H58" s="72"/>
      <c r="I58" s="72"/>
    </row>
    <row r="59" spans="2:9" x14ac:dyDescent="0.25">
      <c r="B59" s="66"/>
      <c r="C59" s="67"/>
      <c r="D59" s="71"/>
      <c r="E59" s="72"/>
      <c r="F59" s="72"/>
      <c r="G59" s="72"/>
      <c r="H59" s="72"/>
      <c r="I59" s="72"/>
    </row>
    <row r="60" spans="2:9" x14ac:dyDescent="0.25">
      <c r="C60" s="49"/>
      <c r="D60" s="62"/>
      <c r="F60" s="45"/>
      <c r="G60" s="45"/>
      <c r="H60" s="45"/>
      <c r="I60" s="45"/>
    </row>
    <row r="61" spans="2:9" x14ac:dyDescent="0.25">
      <c r="C61" s="49"/>
      <c r="D61" s="62"/>
      <c r="F61" s="45"/>
      <c r="G61" s="45"/>
      <c r="H61" s="45"/>
      <c r="I61" s="45"/>
    </row>
    <row r="62" spans="2:9" x14ac:dyDescent="0.25">
      <c r="D62" s="62"/>
      <c r="F62" s="45"/>
      <c r="G62" s="45"/>
      <c r="H62" s="45"/>
      <c r="I62" s="45"/>
    </row>
    <row r="63" spans="2:9" x14ac:dyDescent="0.25">
      <c r="D63" s="62"/>
      <c r="F63" s="45"/>
      <c r="G63" s="45"/>
      <c r="H63" s="45"/>
      <c r="I63" s="45"/>
    </row>
    <row r="64" spans="2:9" x14ac:dyDescent="0.25">
      <c r="D64" s="62"/>
      <c r="F64" s="45"/>
      <c r="G64" s="45"/>
      <c r="H64" s="45"/>
      <c r="I64" s="45"/>
    </row>
    <row r="65" spans="4:9" x14ac:dyDescent="0.25">
      <c r="D65" s="62"/>
      <c r="F65" s="45"/>
      <c r="G65" s="45"/>
      <c r="H65" s="45"/>
      <c r="I65" s="45"/>
    </row>
  </sheetData>
  <mergeCells count="2">
    <mergeCell ref="D2:I2"/>
    <mergeCell ref="B4:D4"/>
  </mergeCells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"/>
  <sheetViews>
    <sheetView topLeftCell="B1" workbookViewId="0">
      <selection activeCell="D9" sqref="D9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2" spans="1:7" ht="18" x14ac:dyDescent="0.25">
      <c r="B2" s="13"/>
      <c r="C2" s="110"/>
      <c r="D2" s="109"/>
      <c r="E2" s="109"/>
      <c r="F2" s="109"/>
      <c r="G2" s="3"/>
    </row>
    <row r="3" spans="1:7" ht="15.75" customHeight="1" x14ac:dyDescent="0.25">
      <c r="B3" s="159" t="s">
        <v>22</v>
      </c>
      <c r="C3" s="159"/>
      <c r="D3" s="159"/>
      <c r="E3" s="159"/>
      <c r="F3" s="159"/>
      <c r="G3" s="159"/>
    </row>
    <row r="4" spans="1:7" ht="18" x14ac:dyDescent="0.25">
      <c r="B4" s="13"/>
      <c r="C4" s="13"/>
      <c r="D4" s="13"/>
      <c r="E4" s="3"/>
      <c r="F4" s="3"/>
      <c r="G4" s="3"/>
    </row>
    <row r="5" spans="1:7" ht="38.25" x14ac:dyDescent="0.25">
      <c r="B5" s="1" t="s">
        <v>155</v>
      </c>
      <c r="C5" s="1" t="s">
        <v>162</v>
      </c>
      <c r="D5" s="1" t="s">
        <v>156</v>
      </c>
      <c r="E5" s="1" t="s">
        <v>163</v>
      </c>
      <c r="F5" s="1" t="s">
        <v>10</v>
      </c>
      <c r="G5" s="1" t="s">
        <v>23</v>
      </c>
    </row>
    <row r="6" spans="1:7" x14ac:dyDescent="0.25">
      <c r="B6" s="1">
        <v>1</v>
      </c>
      <c r="C6" s="1">
        <v>2</v>
      </c>
      <c r="D6" s="1">
        <v>3</v>
      </c>
      <c r="E6" s="1">
        <v>4</v>
      </c>
      <c r="F6" s="97" t="s">
        <v>151</v>
      </c>
      <c r="G6" s="97" t="s">
        <v>152</v>
      </c>
    </row>
    <row r="7" spans="1:7" ht="15.75" customHeight="1" x14ac:dyDescent="0.25">
      <c r="B7" s="102" t="s">
        <v>19</v>
      </c>
      <c r="C7" s="41">
        <f t="shared" ref="C7:E7" si="0">C8</f>
        <v>575445.26</v>
      </c>
      <c r="D7" s="41">
        <f t="shared" si="0"/>
        <v>1459123.48</v>
      </c>
      <c r="E7" s="101">
        <f t="shared" si="0"/>
        <v>711395.66</v>
      </c>
      <c r="F7" s="101">
        <f>E7/C7*100</f>
        <v>123.62525325171676</v>
      </c>
      <c r="G7" s="101">
        <f>E7/D7*100</f>
        <v>48.755000502082254</v>
      </c>
    </row>
    <row r="8" spans="1:7" ht="15.75" customHeight="1" x14ac:dyDescent="0.25">
      <c r="B8" s="4" t="s">
        <v>85</v>
      </c>
      <c r="C8" s="46">
        <v>575445.26</v>
      </c>
      <c r="D8" s="46">
        <v>1459123.48</v>
      </c>
      <c r="E8" s="60">
        <v>711395.66</v>
      </c>
      <c r="F8" s="60">
        <f>E8/C8*100</f>
        <v>123.62525325171676</v>
      </c>
      <c r="G8" s="60">
        <f>E8/D8*100</f>
        <v>48.755000502082254</v>
      </c>
    </row>
    <row r="9" spans="1:7" x14ac:dyDescent="0.25">
      <c r="B9" s="123" t="s">
        <v>86</v>
      </c>
      <c r="C9" s="46">
        <f>C8</f>
        <v>575445.26</v>
      </c>
      <c r="D9" s="46">
        <f>D8</f>
        <v>1459123.48</v>
      </c>
      <c r="E9" s="60">
        <f>E8</f>
        <v>711395.66</v>
      </c>
      <c r="F9" s="60">
        <f>E9/C9*100</f>
        <v>123.62525325171676</v>
      </c>
      <c r="G9" s="60">
        <f>E9/D9*100</f>
        <v>48.755000502082254</v>
      </c>
    </row>
    <row r="11" spans="1:7" x14ac:dyDescent="0.25">
      <c r="A11" s="27"/>
      <c r="B11" s="70"/>
      <c r="C11" s="27"/>
    </row>
    <row r="12" spans="1:7" x14ac:dyDescent="0.25">
      <c r="A12" s="27"/>
      <c r="B12" s="70"/>
      <c r="C12" s="27"/>
    </row>
    <row r="13" spans="1:7" x14ac:dyDescent="0.25">
      <c r="A13" s="27"/>
      <c r="B13" s="27"/>
      <c r="C13" s="27"/>
    </row>
  </sheetData>
  <mergeCells count="1">
    <mergeCell ref="B3:G3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workbookViewId="0">
      <selection activeCell="N16" sqref="N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2.140625" customWidth="1"/>
    <col min="6" max="7" width="25.28515625" customWidth="1"/>
    <col min="8" max="8" width="15.7109375" customWidth="1"/>
  </cols>
  <sheetData>
    <row r="1" spans="1:8" ht="18" x14ac:dyDescent="0.25">
      <c r="B1" s="2"/>
      <c r="C1" s="2"/>
      <c r="D1" s="2"/>
      <c r="E1" s="2"/>
      <c r="F1" s="2"/>
      <c r="G1" s="2"/>
      <c r="H1" s="3"/>
    </row>
    <row r="2" spans="1:8" ht="18" customHeight="1" x14ac:dyDescent="0.25">
      <c r="B2" s="159" t="s">
        <v>7</v>
      </c>
      <c r="C2" s="172"/>
      <c r="D2" s="172"/>
      <c r="E2" s="172"/>
      <c r="F2" s="172"/>
      <c r="G2" s="172"/>
      <c r="H2" s="172"/>
    </row>
    <row r="3" spans="1:8" ht="18" x14ac:dyDescent="0.25">
      <c r="B3" s="2"/>
      <c r="C3" s="2"/>
      <c r="D3" s="2"/>
      <c r="E3" s="2"/>
      <c r="F3" s="2"/>
      <c r="G3" s="2"/>
      <c r="H3" s="3"/>
    </row>
    <row r="4" spans="1:8" ht="15.75" x14ac:dyDescent="0.25">
      <c r="B4" s="173" t="s">
        <v>38</v>
      </c>
      <c r="C4" s="173"/>
      <c r="D4" s="173"/>
      <c r="E4" s="173"/>
      <c r="F4" s="173"/>
      <c r="G4" s="173"/>
      <c r="H4" s="173"/>
    </row>
    <row r="5" spans="1:8" ht="18" x14ac:dyDescent="0.25">
      <c r="B5" s="13"/>
      <c r="C5" s="13"/>
      <c r="D5" s="13"/>
      <c r="E5" s="13"/>
      <c r="F5" s="13"/>
      <c r="G5" s="13"/>
      <c r="H5" s="3"/>
    </row>
    <row r="6" spans="1:8" ht="25.5" customHeight="1" x14ac:dyDescent="0.25">
      <c r="B6" s="174" t="s">
        <v>6</v>
      </c>
      <c r="C6" s="175"/>
      <c r="D6" s="175"/>
      <c r="E6" s="176"/>
      <c r="F6" s="1" t="s">
        <v>156</v>
      </c>
      <c r="G6" s="1" t="s">
        <v>164</v>
      </c>
      <c r="H6" s="1" t="s">
        <v>23</v>
      </c>
    </row>
    <row r="7" spans="1:8" s="20" customFormat="1" ht="15.95" customHeight="1" x14ac:dyDescent="0.2">
      <c r="B7" s="177">
        <v>1</v>
      </c>
      <c r="C7" s="178"/>
      <c r="D7" s="178"/>
      <c r="E7" s="179"/>
      <c r="F7" s="105">
        <v>2</v>
      </c>
      <c r="G7" s="105">
        <v>3</v>
      </c>
      <c r="H7" s="104" t="s">
        <v>153</v>
      </c>
    </row>
    <row r="8" spans="1:8" s="25" customFormat="1" ht="27" customHeight="1" x14ac:dyDescent="0.25">
      <c r="A8" s="73"/>
      <c r="B8" s="132" t="s">
        <v>99</v>
      </c>
      <c r="C8" s="133"/>
      <c r="D8" s="133"/>
      <c r="E8" s="133"/>
      <c r="F8" s="94">
        <f>F9+F27</f>
        <v>1459123.48</v>
      </c>
      <c r="G8" s="94">
        <f>G9+G27</f>
        <v>711395.65999999992</v>
      </c>
      <c r="H8" s="95">
        <f>G8/F8*100</f>
        <v>48.755000502082247</v>
      </c>
    </row>
    <row r="9" spans="1:8" s="25" customFormat="1" ht="27" customHeight="1" x14ac:dyDescent="0.25">
      <c r="A9" s="73"/>
      <c r="B9" s="180" t="s">
        <v>100</v>
      </c>
      <c r="C9" s="181"/>
      <c r="D9" s="181"/>
      <c r="E9" s="182"/>
      <c r="F9" s="79">
        <f>F10+F14+F19+F23</f>
        <v>1683.0300000000002</v>
      </c>
      <c r="G9" s="79">
        <f>G10+G14+G19+G23</f>
        <v>1351.25</v>
      </c>
      <c r="H9" s="81">
        <f>G9/F9*100</f>
        <v>80.286744740141273</v>
      </c>
    </row>
    <row r="10" spans="1:8" s="25" customFormat="1" ht="27" customHeight="1" x14ac:dyDescent="0.25">
      <c r="A10" s="73"/>
      <c r="B10" s="163" t="s">
        <v>101</v>
      </c>
      <c r="C10" s="164"/>
      <c r="D10" s="164"/>
      <c r="E10" s="165"/>
      <c r="F10" s="77">
        <f t="shared" ref="F10:G12" si="0">F11</f>
        <v>100</v>
      </c>
      <c r="G10" s="77">
        <f t="shared" si="0"/>
        <v>100</v>
      </c>
      <c r="H10" s="80">
        <f>G10/F10*100</f>
        <v>100</v>
      </c>
    </row>
    <row r="11" spans="1:8" s="25" customFormat="1" ht="27" customHeight="1" x14ac:dyDescent="0.25">
      <c r="A11" s="73"/>
      <c r="B11" s="163" t="s">
        <v>187</v>
      </c>
      <c r="C11" s="164"/>
      <c r="D11" s="164"/>
      <c r="E11" s="165"/>
      <c r="F11" s="77">
        <f t="shared" si="0"/>
        <v>100</v>
      </c>
      <c r="G11" s="77">
        <f t="shared" si="0"/>
        <v>100</v>
      </c>
      <c r="H11" s="80">
        <f>G11/F11*100</f>
        <v>100</v>
      </c>
    </row>
    <row r="12" spans="1:8" s="25" customFormat="1" ht="27" customHeight="1" x14ac:dyDescent="0.25">
      <c r="A12" s="73"/>
      <c r="B12" s="169" t="s">
        <v>103</v>
      </c>
      <c r="C12" s="170"/>
      <c r="D12" s="170"/>
      <c r="E12" s="171"/>
      <c r="F12" s="74">
        <f t="shared" si="0"/>
        <v>100</v>
      </c>
      <c r="G12" s="74">
        <f t="shared" si="0"/>
        <v>100</v>
      </c>
      <c r="H12" s="75"/>
    </row>
    <row r="13" spans="1:8" s="25" customFormat="1" ht="27" customHeight="1" x14ac:dyDescent="0.25">
      <c r="A13" s="73"/>
      <c r="B13" s="169" t="s">
        <v>119</v>
      </c>
      <c r="C13" s="170"/>
      <c r="D13" s="170"/>
      <c r="E13" s="171"/>
      <c r="F13" s="74">
        <v>100</v>
      </c>
      <c r="G13" s="74">
        <v>100</v>
      </c>
      <c r="H13" s="80"/>
    </row>
    <row r="14" spans="1:8" s="25" customFormat="1" ht="27" customHeight="1" x14ac:dyDescent="0.25">
      <c r="A14" s="73"/>
      <c r="B14" s="163" t="s">
        <v>104</v>
      </c>
      <c r="C14" s="164"/>
      <c r="D14" s="164"/>
      <c r="E14" s="165"/>
      <c r="F14" s="77">
        <f>F15</f>
        <v>729.96</v>
      </c>
      <c r="G14" s="77">
        <f>G15</f>
        <v>398.17999999999995</v>
      </c>
      <c r="H14" s="80">
        <f>G14/F14*100</f>
        <v>54.548194421612131</v>
      </c>
    </row>
    <row r="15" spans="1:8" s="25" customFormat="1" ht="27" customHeight="1" x14ac:dyDescent="0.25">
      <c r="A15" s="73"/>
      <c r="B15" s="163" t="s">
        <v>102</v>
      </c>
      <c r="C15" s="164"/>
      <c r="D15" s="164"/>
      <c r="E15" s="165"/>
      <c r="F15" s="77">
        <f>F16</f>
        <v>729.96</v>
      </c>
      <c r="G15" s="77">
        <f>G16</f>
        <v>398.17999999999995</v>
      </c>
      <c r="H15" s="80">
        <v>54.55</v>
      </c>
    </row>
    <row r="16" spans="1:8" s="25" customFormat="1" ht="27" customHeight="1" x14ac:dyDescent="0.25">
      <c r="A16" s="73"/>
      <c r="B16" s="169" t="s">
        <v>105</v>
      </c>
      <c r="C16" s="170"/>
      <c r="D16" s="170"/>
      <c r="E16" s="171"/>
      <c r="F16" s="74">
        <f>F17+F18</f>
        <v>729.96</v>
      </c>
      <c r="G16" s="74">
        <f>G17+G18</f>
        <v>398.17999999999995</v>
      </c>
      <c r="H16" s="75"/>
    </row>
    <row r="17" spans="1:8" s="25" customFormat="1" ht="27" customHeight="1" x14ac:dyDescent="0.25">
      <c r="A17" s="73"/>
      <c r="B17" s="169" t="s">
        <v>120</v>
      </c>
      <c r="C17" s="170"/>
      <c r="D17" s="170"/>
      <c r="E17" s="171"/>
      <c r="F17" s="74">
        <v>626.57000000000005</v>
      </c>
      <c r="G17" s="74">
        <v>341.78</v>
      </c>
      <c r="H17" s="80"/>
    </row>
    <row r="18" spans="1:8" s="25" customFormat="1" ht="27" customHeight="1" x14ac:dyDescent="0.25">
      <c r="A18" s="73"/>
      <c r="B18" s="169" t="s">
        <v>106</v>
      </c>
      <c r="C18" s="170"/>
      <c r="D18" s="170"/>
      <c r="E18" s="171"/>
      <c r="F18" s="74">
        <v>103.39</v>
      </c>
      <c r="G18" s="74">
        <v>56.4</v>
      </c>
      <c r="H18" s="80"/>
    </row>
    <row r="19" spans="1:8" s="25" customFormat="1" ht="27" customHeight="1" x14ac:dyDescent="0.25">
      <c r="A19" s="73"/>
      <c r="B19" s="183" t="s">
        <v>173</v>
      </c>
      <c r="C19" s="184"/>
      <c r="D19" s="184"/>
      <c r="E19" s="185"/>
      <c r="F19" s="77">
        <f t="shared" ref="F19:G21" si="1">F20</f>
        <v>31.5</v>
      </c>
      <c r="G19" s="77">
        <f t="shared" si="1"/>
        <v>31.5</v>
      </c>
      <c r="H19" s="80">
        <f>G19/F19*100</f>
        <v>100</v>
      </c>
    </row>
    <row r="20" spans="1:8" s="25" customFormat="1" ht="27" customHeight="1" x14ac:dyDescent="0.25">
      <c r="A20" s="73"/>
      <c r="B20" s="163" t="s">
        <v>107</v>
      </c>
      <c r="C20" s="164"/>
      <c r="D20" s="164"/>
      <c r="E20" s="165"/>
      <c r="F20" s="77">
        <f t="shared" si="1"/>
        <v>31.5</v>
      </c>
      <c r="G20" s="77">
        <f t="shared" si="1"/>
        <v>31.5</v>
      </c>
      <c r="H20" s="80">
        <f>G20/F20*100</f>
        <v>100</v>
      </c>
    </row>
    <row r="21" spans="1:8" s="25" customFormat="1" ht="27" customHeight="1" x14ac:dyDescent="0.25">
      <c r="A21" s="73"/>
      <c r="B21" s="169" t="s">
        <v>110</v>
      </c>
      <c r="C21" s="170"/>
      <c r="D21" s="170"/>
      <c r="E21" s="171"/>
      <c r="F21" s="74">
        <f t="shared" si="1"/>
        <v>31.5</v>
      </c>
      <c r="G21" s="74">
        <f t="shared" si="1"/>
        <v>31.5</v>
      </c>
      <c r="H21" s="75"/>
    </row>
    <row r="22" spans="1:8" s="25" customFormat="1" ht="27" customHeight="1" x14ac:dyDescent="0.25">
      <c r="A22" s="73"/>
      <c r="B22" s="169" t="s">
        <v>121</v>
      </c>
      <c r="C22" s="170"/>
      <c r="D22" s="170"/>
      <c r="E22" s="171"/>
      <c r="F22" s="74">
        <v>31.5</v>
      </c>
      <c r="G22" s="74">
        <v>31.5</v>
      </c>
      <c r="H22" s="80"/>
    </row>
    <row r="23" spans="1:8" s="25" customFormat="1" ht="27" customHeight="1" x14ac:dyDescent="0.25">
      <c r="A23" s="73"/>
      <c r="B23" s="183" t="s">
        <v>172</v>
      </c>
      <c r="C23" s="184"/>
      <c r="D23" s="184"/>
      <c r="E23" s="185"/>
      <c r="F23" s="77">
        <f t="shared" ref="F23:G25" si="2">F24</f>
        <v>821.57</v>
      </c>
      <c r="G23" s="77">
        <f t="shared" si="2"/>
        <v>821.57</v>
      </c>
      <c r="H23" s="80">
        <f>G23/F23*100</f>
        <v>100</v>
      </c>
    </row>
    <row r="24" spans="1:8" s="25" customFormat="1" ht="27" customHeight="1" x14ac:dyDescent="0.25">
      <c r="A24" s="73"/>
      <c r="B24" s="163" t="s">
        <v>174</v>
      </c>
      <c r="C24" s="164"/>
      <c r="D24" s="164"/>
      <c r="E24" s="165"/>
      <c r="F24" s="77">
        <f t="shared" si="2"/>
        <v>821.57</v>
      </c>
      <c r="G24" s="77">
        <f t="shared" si="2"/>
        <v>821.57</v>
      </c>
      <c r="H24" s="80">
        <f>G24/F24*100</f>
        <v>100</v>
      </c>
    </row>
    <row r="25" spans="1:8" s="25" customFormat="1" ht="27" customHeight="1" x14ac:dyDescent="0.25">
      <c r="A25" s="73"/>
      <c r="B25" s="169" t="s">
        <v>103</v>
      </c>
      <c r="C25" s="170"/>
      <c r="D25" s="170"/>
      <c r="E25" s="171"/>
      <c r="F25" s="74">
        <f t="shared" si="2"/>
        <v>821.57</v>
      </c>
      <c r="G25" s="74">
        <f t="shared" si="2"/>
        <v>821.57</v>
      </c>
      <c r="H25" s="80"/>
    </row>
    <row r="26" spans="1:8" s="25" customFormat="1" ht="27" customHeight="1" x14ac:dyDescent="0.25">
      <c r="A26" s="73"/>
      <c r="B26" s="169" t="s">
        <v>122</v>
      </c>
      <c r="C26" s="170"/>
      <c r="D26" s="170"/>
      <c r="E26" s="171"/>
      <c r="F26" s="74">
        <v>821.57</v>
      </c>
      <c r="G26" s="74">
        <v>821.57</v>
      </c>
      <c r="H26" s="80"/>
    </row>
    <row r="27" spans="1:8" s="25" customFormat="1" ht="27" customHeight="1" x14ac:dyDescent="0.25">
      <c r="A27" s="73"/>
      <c r="B27" s="180" t="s">
        <v>111</v>
      </c>
      <c r="C27" s="181"/>
      <c r="D27" s="181"/>
      <c r="E27" s="182"/>
      <c r="F27" s="79">
        <f>F28+F76</f>
        <v>1457440.45</v>
      </c>
      <c r="G27" s="79">
        <f>G28+G76</f>
        <v>710044.40999999992</v>
      </c>
      <c r="H27" s="81">
        <f>G27/F27*100</f>
        <v>48.71858812481841</v>
      </c>
    </row>
    <row r="28" spans="1:8" s="25" customFormat="1" ht="27" customHeight="1" x14ac:dyDescent="0.25">
      <c r="A28" s="73"/>
      <c r="B28" s="163" t="s">
        <v>126</v>
      </c>
      <c r="C28" s="164"/>
      <c r="D28" s="164"/>
      <c r="E28" s="165"/>
      <c r="F28" s="77">
        <f>F29+F32+F56+F61+F65+F73</f>
        <v>1445465.45</v>
      </c>
      <c r="G28" s="77">
        <f>G29+G32+G56+G61+G65+G73</f>
        <v>708488.00999999989</v>
      </c>
      <c r="H28" s="80">
        <f>G28/F28*100</f>
        <v>49.014524006782722</v>
      </c>
    </row>
    <row r="29" spans="1:8" s="25" customFormat="1" ht="27" customHeight="1" x14ac:dyDescent="0.25">
      <c r="A29" s="73"/>
      <c r="B29" s="163" t="s">
        <v>114</v>
      </c>
      <c r="C29" s="164"/>
      <c r="D29" s="164"/>
      <c r="E29" s="165"/>
      <c r="F29" s="77">
        <f>F30</f>
        <v>0.55000000000000004</v>
      </c>
      <c r="G29" s="77">
        <f>G30</f>
        <v>0.16</v>
      </c>
      <c r="H29" s="80">
        <f>G29/F29*100</f>
        <v>29.09090909090909</v>
      </c>
    </row>
    <row r="30" spans="1:8" s="25" customFormat="1" ht="27" customHeight="1" x14ac:dyDescent="0.25">
      <c r="A30" s="73"/>
      <c r="B30" s="169" t="s">
        <v>103</v>
      </c>
      <c r="C30" s="170"/>
      <c r="D30" s="170"/>
      <c r="E30" s="171"/>
      <c r="F30" s="74">
        <f>F31</f>
        <v>0.55000000000000004</v>
      </c>
      <c r="G30" s="74">
        <f>G31</f>
        <v>0.16</v>
      </c>
      <c r="H30" s="80"/>
    </row>
    <row r="31" spans="1:8" s="25" customFormat="1" ht="27" customHeight="1" x14ac:dyDescent="0.25">
      <c r="A31" s="73"/>
      <c r="B31" s="169" t="s">
        <v>113</v>
      </c>
      <c r="C31" s="170"/>
      <c r="D31" s="170"/>
      <c r="E31" s="171"/>
      <c r="F31" s="74">
        <v>0.55000000000000004</v>
      </c>
      <c r="G31" s="74">
        <v>0.16</v>
      </c>
      <c r="H31" s="80"/>
    </row>
    <row r="32" spans="1:8" s="25" customFormat="1" ht="27" customHeight="1" x14ac:dyDescent="0.25">
      <c r="A32" s="73"/>
      <c r="B32" s="163" t="s">
        <v>115</v>
      </c>
      <c r="C32" s="164"/>
      <c r="D32" s="164"/>
      <c r="E32" s="165"/>
      <c r="F32" s="77">
        <f>F33+F54</f>
        <v>106901.79999999999</v>
      </c>
      <c r="G32" s="77">
        <f>G33+G54</f>
        <v>58904.14</v>
      </c>
      <c r="H32" s="80">
        <f>G32/F32*100</f>
        <v>55.101167613641685</v>
      </c>
    </row>
    <row r="33" spans="1:8" s="25" customFormat="1" ht="27" customHeight="1" x14ac:dyDescent="0.25">
      <c r="A33" s="73"/>
      <c r="B33" s="163" t="s">
        <v>103</v>
      </c>
      <c r="C33" s="164"/>
      <c r="D33" s="164"/>
      <c r="E33" s="165"/>
      <c r="F33" s="77">
        <f>F34+F35+F36+F37+F38+F39+F40+F41+F42+F43+F44+F45+F46+F47+F48+F49+F50+F51+F52+F53</f>
        <v>106251.79999999999</v>
      </c>
      <c r="G33" s="77">
        <f>G34+G35+G36+G37+G38+G39+G40+G41+G43+G44+G45+G46+G47+G48+G49+G50+G52+G53</f>
        <v>58558.46</v>
      </c>
      <c r="H33" s="80">
        <f>G33/F33*100</f>
        <v>55.112911028330828</v>
      </c>
    </row>
    <row r="34" spans="1:8" s="25" customFormat="1" ht="27" customHeight="1" x14ac:dyDescent="0.25">
      <c r="A34" s="73"/>
      <c r="B34" s="169" t="s">
        <v>117</v>
      </c>
      <c r="C34" s="170"/>
      <c r="D34" s="170"/>
      <c r="E34" s="171"/>
      <c r="F34" s="74">
        <v>8000</v>
      </c>
      <c r="G34" s="74">
        <v>3522.12</v>
      </c>
      <c r="H34" s="80"/>
    </row>
    <row r="35" spans="1:8" s="25" customFormat="1" ht="27" customHeight="1" x14ac:dyDescent="0.25">
      <c r="A35" s="73"/>
      <c r="B35" s="169" t="s">
        <v>123</v>
      </c>
      <c r="C35" s="170"/>
      <c r="D35" s="170"/>
      <c r="E35" s="171"/>
      <c r="F35" s="74">
        <v>18513.54</v>
      </c>
      <c r="G35" s="74">
        <v>11272.08</v>
      </c>
      <c r="H35" s="80"/>
    </row>
    <row r="36" spans="1:8" s="25" customFormat="1" ht="27" customHeight="1" x14ac:dyDescent="0.25">
      <c r="A36" s="73"/>
      <c r="B36" s="169" t="s">
        <v>118</v>
      </c>
      <c r="C36" s="170"/>
      <c r="D36" s="170"/>
      <c r="E36" s="171"/>
      <c r="F36" s="74">
        <v>500</v>
      </c>
      <c r="G36" s="74">
        <v>130</v>
      </c>
      <c r="H36" s="80"/>
    </row>
    <row r="37" spans="1:8" s="25" customFormat="1" ht="27" customHeight="1" x14ac:dyDescent="0.25">
      <c r="A37" s="73"/>
      <c r="B37" s="169" t="s">
        <v>124</v>
      </c>
      <c r="C37" s="170"/>
      <c r="D37" s="170"/>
      <c r="E37" s="171"/>
      <c r="F37" s="74">
        <v>500</v>
      </c>
      <c r="G37" s="74">
        <v>201.5</v>
      </c>
      <c r="H37" s="80"/>
    </row>
    <row r="38" spans="1:8" s="25" customFormat="1" ht="27" customHeight="1" x14ac:dyDescent="0.25">
      <c r="A38" s="73"/>
      <c r="B38" s="169" t="s">
        <v>122</v>
      </c>
      <c r="C38" s="170"/>
      <c r="D38" s="170"/>
      <c r="E38" s="171"/>
      <c r="F38" s="74">
        <f>16500+9156.71</f>
        <v>25656.71</v>
      </c>
      <c r="G38" s="74">
        <f>33.51+7037</f>
        <v>7070.51</v>
      </c>
      <c r="H38" s="80"/>
    </row>
    <row r="39" spans="1:8" s="25" customFormat="1" ht="27" customHeight="1" x14ac:dyDescent="0.25">
      <c r="A39" s="73"/>
      <c r="B39" s="169" t="s">
        <v>130</v>
      </c>
      <c r="C39" s="170"/>
      <c r="D39" s="170"/>
      <c r="E39" s="171"/>
      <c r="F39" s="74">
        <f>9406.38+9249.74+60</f>
        <v>18716.12</v>
      </c>
      <c r="G39" s="74">
        <f>4972.59+9249.74+66.88</f>
        <v>14289.21</v>
      </c>
      <c r="H39" s="80"/>
    </row>
    <row r="40" spans="1:8" s="25" customFormat="1" ht="27" customHeight="1" x14ac:dyDescent="0.25">
      <c r="A40" s="73"/>
      <c r="B40" s="169" t="s">
        <v>131</v>
      </c>
      <c r="C40" s="170"/>
      <c r="D40" s="170"/>
      <c r="E40" s="171"/>
      <c r="F40" s="74">
        <v>4000</v>
      </c>
      <c r="G40" s="74">
        <v>5792.19</v>
      </c>
      <c r="H40" s="80"/>
    </row>
    <row r="41" spans="1:8" s="25" customFormat="1" ht="27" customHeight="1" x14ac:dyDescent="0.25">
      <c r="A41" s="73"/>
      <c r="B41" s="169" t="s">
        <v>128</v>
      </c>
      <c r="C41" s="170"/>
      <c r="D41" s="170"/>
      <c r="E41" s="171"/>
      <c r="F41" s="74">
        <v>800</v>
      </c>
      <c r="G41" s="74">
        <v>69.510000000000005</v>
      </c>
      <c r="H41" s="80"/>
    </row>
    <row r="42" spans="1:8" s="25" customFormat="1" ht="27" customHeight="1" x14ac:dyDescent="0.25">
      <c r="A42" s="73"/>
      <c r="B42" s="169" t="s">
        <v>132</v>
      </c>
      <c r="C42" s="170"/>
      <c r="D42" s="170"/>
      <c r="E42" s="171"/>
      <c r="F42" s="74">
        <v>800</v>
      </c>
      <c r="G42" s="74"/>
      <c r="H42" s="80"/>
    </row>
    <row r="43" spans="1:8" s="25" customFormat="1" ht="27" customHeight="1" x14ac:dyDescent="0.25">
      <c r="A43" s="73"/>
      <c r="B43" s="169" t="s">
        <v>133</v>
      </c>
      <c r="C43" s="170"/>
      <c r="D43" s="170"/>
      <c r="E43" s="171"/>
      <c r="F43" s="74">
        <v>1915</v>
      </c>
      <c r="G43" s="74">
        <v>845.07</v>
      </c>
      <c r="H43" s="80"/>
    </row>
    <row r="44" spans="1:8" s="25" customFormat="1" ht="27" customHeight="1" x14ac:dyDescent="0.25">
      <c r="A44" s="73"/>
      <c r="B44" s="169" t="s">
        <v>134</v>
      </c>
      <c r="C44" s="170"/>
      <c r="D44" s="170"/>
      <c r="E44" s="171"/>
      <c r="F44" s="74">
        <v>3663.15</v>
      </c>
      <c r="G44" s="74">
        <v>1181.25</v>
      </c>
      <c r="H44" s="80"/>
    </row>
    <row r="45" spans="1:8" s="25" customFormat="1" ht="27" customHeight="1" x14ac:dyDescent="0.25">
      <c r="A45" s="73"/>
      <c r="B45" s="169" t="s">
        <v>175</v>
      </c>
      <c r="C45" s="170"/>
      <c r="D45" s="170"/>
      <c r="E45" s="171"/>
      <c r="F45" s="74">
        <v>6400</v>
      </c>
      <c r="G45" s="74">
        <v>3881.85</v>
      </c>
      <c r="H45" s="80"/>
    </row>
    <row r="46" spans="1:8" s="25" customFormat="1" ht="27" customHeight="1" x14ac:dyDescent="0.25">
      <c r="A46" s="73"/>
      <c r="B46" s="169" t="s">
        <v>135</v>
      </c>
      <c r="C46" s="170"/>
      <c r="D46" s="170"/>
      <c r="E46" s="171"/>
      <c r="F46" s="74">
        <v>2707.59</v>
      </c>
      <c r="G46" s="74">
        <v>2707.59</v>
      </c>
      <c r="H46" s="80"/>
    </row>
    <row r="47" spans="1:8" s="25" customFormat="1" ht="27" customHeight="1" x14ac:dyDescent="0.25">
      <c r="A47" s="73"/>
      <c r="B47" s="169" t="s">
        <v>136</v>
      </c>
      <c r="C47" s="170"/>
      <c r="D47" s="170"/>
      <c r="E47" s="171"/>
      <c r="F47" s="74">
        <v>200</v>
      </c>
      <c r="G47" s="74">
        <v>182.59</v>
      </c>
      <c r="H47" s="80"/>
    </row>
    <row r="48" spans="1:8" s="25" customFormat="1" ht="27" customHeight="1" x14ac:dyDescent="0.25">
      <c r="A48" s="73"/>
      <c r="B48" s="169" t="s">
        <v>137</v>
      </c>
      <c r="C48" s="170"/>
      <c r="D48" s="170"/>
      <c r="E48" s="171"/>
      <c r="F48" s="74">
        <v>11000</v>
      </c>
      <c r="G48" s="74">
        <v>5114.78</v>
      </c>
      <c r="H48" s="80"/>
    </row>
    <row r="49" spans="1:8" s="25" customFormat="1" ht="27" customHeight="1" x14ac:dyDescent="0.25">
      <c r="A49" s="73"/>
      <c r="B49" s="169" t="s">
        <v>138</v>
      </c>
      <c r="C49" s="170"/>
      <c r="D49" s="170"/>
      <c r="E49" s="171"/>
      <c r="F49" s="74">
        <v>562.5</v>
      </c>
      <c r="G49" s="74">
        <v>473.41</v>
      </c>
      <c r="H49" s="80"/>
    </row>
    <row r="50" spans="1:8" s="25" customFormat="1" ht="27" customHeight="1" x14ac:dyDescent="0.25">
      <c r="A50" s="73"/>
      <c r="B50" s="169" t="s">
        <v>129</v>
      </c>
      <c r="C50" s="170"/>
      <c r="D50" s="170"/>
      <c r="E50" s="171"/>
      <c r="F50" s="74">
        <v>1521.46</v>
      </c>
      <c r="G50" s="74">
        <v>1521.46</v>
      </c>
      <c r="H50" s="80"/>
    </row>
    <row r="51" spans="1:8" s="25" customFormat="1" ht="27" customHeight="1" x14ac:dyDescent="0.25">
      <c r="A51" s="73"/>
      <c r="B51" s="169" t="s">
        <v>112</v>
      </c>
      <c r="C51" s="170"/>
      <c r="D51" s="170"/>
      <c r="E51" s="171"/>
      <c r="F51" s="74">
        <v>660</v>
      </c>
      <c r="G51" s="74"/>
      <c r="H51" s="80"/>
    </row>
    <row r="52" spans="1:8" s="25" customFormat="1" ht="27" customHeight="1" x14ac:dyDescent="0.25">
      <c r="A52" s="73"/>
      <c r="B52" s="169" t="s">
        <v>139</v>
      </c>
      <c r="C52" s="170"/>
      <c r="D52" s="170"/>
      <c r="E52" s="171"/>
      <c r="F52" s="74">
        <v>35</v>
      </c>
      <c r="G52" s="74">
        <v>35</v>
      </c>
      <c r="H52" s="80"/>
    </row>
    <row r="53" spans="1:8" s="25" customFormat="1" ht="27" customHeight="1" x14ac:dyDescent="0.25">
      <c r="A53" s="73"/>
      <c r="B53" s="169" t="s">
        <v>140</v>
      </c>
      <c r="C53" s="170"/>
      <c r="D53" s="170"/>
      <c r="E53" s="171"/>
      <c r="F53" s="74">
        <v>100.73</v>
      </c>
      <c r="G53" s="74">
        <v>268.33999999999997</v>
      </c>
      <c r="H53" s="80"/>
    </row>
    <row r="54" spans="1:8" s="25" customFormat="1" ht="27" customHeight="1" x14ac:dyDescent="0.25">
      <c r="A54" s="73"/>
      <c r="B54" s="163" t="s">
        <v>116</v>
      </c>
      <c r="C54" s="164"/>
      <c r="D54" s="164"/>
      <c r="E54" s="165"/>
      <c r="F54" s="77">
        <f>F55</f>
        <v>650</v>
      </c>
      <c r="G54" s="77">
        <f>G55</f>
        <v>345.68</v>
      </c>
      <c r="H54" s="80">
        <f>G54/F54*100</f>
        <v>53.181538461538459</v>
      </c>
    </row>
    <row r="55" spans="1:8" s="25" customFormat="1" ht="27" customHeight="1" x14ac:dyDescent="0.25">
      <c r="A55" s="73"/>
      <c r="B55" s="169" t="s">
        <v>125</v>
      </c>
      <c r="C55" s="170"/>
      <c r="D55" s="170"/>
      <c r="E55" s="171"/>
      <c r="F55" s="74">
        <v>650</v>
      </c>
      <c r="G55" s="74">
        <v>345.68</v>
      </c>
      <c r="H55" s="80"/>
    </row>
    <row r="56" spans="1:8" s="25" customFormat="1" ht="27" customHeight="1" x14ac:dyDescent="0.25">
      <c r="A56" s="73"/>
      <c r="B56" s="163" t="s">
        <v>127</v>
      </c>
      <c r="C56" s="164"/>
      <c r="D56" s="164"/>
      <c r="E56" s="165"/>
      <c r="F56" s="77">
        <f>F57</f>
        <v>9450</v>
      </c>
      <c r="G56" s="77">
        <f>G57</f>
        <v>8351.07</v>
      </c>
      <c r="H56" s="80">
        <f>G56/F56*100</f>
        <v>88.371111111111105</v>
      </c>
    </row>
    <row r="57" spans="1:8" s="25" customFormat="1" ht="27" customHeight="1" x14ac:dyDescent="0.25">
      <c r="A57" s="73"/>
      <c r="B57" s="163" t="s">
        <v>103</v>
      </c>
      <c r="C57" s="164"/>
      <c r="D57" s="164"/>
      <c r="E57" s="165"/>
      <c r="F57" s="77">
        <f>F58+F59+F60</f>
        <v>9450</v>
      </c>
      <c r="G57" s="77">
        <f>G58+G60</f>
        <v>8351.07</v>
      </c>
      <c r="H57" s="80">
        <f>G57/F57*100</f>
        <v>88.371111111111105</v>
      </c>
    </row>
    <row r="58" spans="1:8" s="25" customFormat="1" ht="27" customHeight="1" x14ac:dyDescent="0.25">
      <c r="A58" s="73"/>
      <c r="B58" s="113" t="s">
        <v>176</v>
      </c>
      <c r="C58" s="111"/>
      <c r="D58" s="111"/>
      <c r="E58" s="112"/>
      <c r="F58" s="74">
        <v>8325</v>
      </c>
      <c r="G58" s="74">
        <v>8325</v>
      </c>
      <c r="H58" s="75"/>
    </row>
    <row r="59" spans="1:8" s="25" customFormat="1" ht="27" customHeight="1" x14ac:dyDescent="0.25">
      <c r="A59" s="73"/>
      <c r="B59" s="169" t="s">
        <v>129</v>
      </c>
      <c r="C59" s="170"/>
      <c r="D59" s="170"/>
      <c r="E59" s="171"/>
      <c r="F59" s="74">
        <v>998.07</v>
      </c>
      <c r="G59" s="74"/>
      <c r="H59" s="75"/>
    </row>
    <row r="60" spans="1:8" s="25" customFormat="1" ht="27" customHeight="1" x14ac:dyDescent="0.25">
      <c r="A60" s="73"/>
      <c r="B60" s="169" t="s">
        <v>177</v>
      </c>
      <c r="C60" s="170"/>
      <c r="D60" s="170"/>
      <c r="E60" s="171"/>
      <c r="F60" s="74">
        <v>126.93</v>
      </c>
      <c r="G60" s="74">
        <v>26.07</v>
      </c>
      <c r="H60" s="75"/>
    </row>
    <row r="61" spans="1:8" s="25" customFormat="1" ht="27" customHeight="1" x14ac:dyDescent="0.25">
      <c r="A61" s="73"/>
      <c r="B61" s="163" t="s">
        <v>144</v>
      </c>
      <c r="C61" s="164"/>
      <c r="D61" s="164"/>
      <c r="E61" s="165"/>
      <c r="F61" s="77">
        <f>F62</f>
        <v>240.92000000000002</v>
      </c>
      <c r="G61" s="77">
        <f>G62</f>
        <v>165.22</v>
      </c>
      <c r="H61" s="80">
        <f>G61/F61*100</f>
        <v>68.578781338203541</v>
      </c>
    </row>
    <row r="62" spans="1:8" s="25" customFormat="1" ht="27" customHeight="1" x14ac:dyDescent="0.25">
      <c r="A62" s="73"/>
      <c r="B62" s="163" t="s">
        <v>103</v>
      </c>
      <c r="C62" s="164"/>
      <c r="D62" s="164"/>
      <c r="E62" s="165"/>
      <c r="F62" s="77">
        <f>F63+F64</f>
        <v>240.92000000000002</v>
      </c>
      <c r="G62" s="77">
        <f>G63+G64</f>
        <v>165.22</v>
      </c>
      <c r="H62" s="80">
        <f>G62/F62*100</f>
        <v>68.578781338203541</v>
      </c>
    </row>
    <row r="63" spans="1:8" s="25" customFormat="1" ht="27" customHeight="1" x14ac:dyDescent="0.25">
      <c r="A63" s="73"/>
      <c r="B63" s="113" t="s">
        <v>180</v>
      </c>
      <c r="C63" s="111"/>
      <c r="D63" s="111"/>
      <c r="E63" s="112"/>
      <c r="F63" s="74">
        <v>150</v>
      </c>
      <c r="G63" s="74">
        <v>135.22</v>
      </c>
      <c r="H63" s="75"/>
    </row>
    <row r="64" spans="1:8" s="25" customFormat="1" ht="27" customHeight="1" x14ac:dyDescent="0.25">
      <c r="A64" s="73"/>
      <c r="B64" s="169" t="s">
        <v>177</v>
      </c>
      <c r="C64" s="170"/>
      <c r="D64" s="170"/>
      <c r="E64" s="171"/>
      <c r="F64" s="74">
        <v>90.92</v>
      </c>
      <c r="G64" s="74">
        <v>30</v>
      </c>
      <c r="H64" s="75"/>
    </row>
    <row r="65" spans="1:8" s="25" customFormat="1" ht="27" customHeight="1" x14ac:dyDescent="0.25">
      <c r="A65" s="73"/>
      <c r="B65" s="163" t="s">
        <v>107</v>
      </c>
      <c r="C65" s="164"/>
      <c r="D65" s="164"/>
      <c r="E65" s="165"/>
      <c r="F65" s="77">
        <f>F66</f>
        <v>1326472.18</v>
      </c>
      <c r="G65" s="77">
        <f>G66+G70</f>
        <v>639147.41999999993</v>
      </c>
      <c r="H65" s="80">
        <f>G65/F65*100</f>
        <v>48.184004884293913</v>
      </c>
    </row>
    <row r="66" spans="1:8" s="25" customFormat="1" ht="27" customHeight="1" x14ac:dyDescent="0.25">
      <c r="A66" s="73"/>
      <c r="B66" s="163" t="s">
        <v>105</v>
      </c>
      <c r="C66" s="164"/>
      <c r="D66" s="164"/>
      <c r="E66" s="165"/>
      <c r="F66" s="77">
        <f>F67+F68+F69</f>
        <v>1326472.18</v>
      </c>
      <c r="G66" s="77">
        <f>G67+G68+G69</f>
        <v>638957.32999999996</v>
      </c>
      <c r="H66" s="80">
        <f>G66/F66*100</f>
        <v>48.169674391512679</v>
      </c>
    </row>
    <row r="67" spans="1:8" s="25" customFormat="1" ht="27" customHeight="1" x14ac:dyDescent="0.25">
      <c r="A67" s="73"/>
      <c r="B67" s="169" t="s">
        <v>120</v>
      </c>
      <c r="C67" s="170"/>
      <c r="D67" s="170"/>
      <c r="E67" s="171"/>
      <c r="F67" s="74">
        <v>1099117.75</v>
      </c>
      <c r="G67" s="74">
        <v>529515.56999999995</v>
      </c>
      <c r="H67" s="80"/>
    </row>
    <row r="68" spans="1:8" s="25" customFormat="1" ht="27" customHeight="1" x14ac:dyDescent="0.25">
      <c r="A68" s="73"/>
      <c r="B68" s="169" t="s">
        <v>141</v>
      </c>
      <c r="C68" s="170"/>
      <c r="D68" s="170"/>
      <c r="E68" s="171"/>
      <c r="F68" s="74">
        <v>46000</v>
      </c>
      <c r="G68" s="74">
        <v>22071.75</v>
      </c>
      <c r="H68" s="80"/>
    </row>
    <row r="69" spans="1:8" s="25" customFormat="1" ht="27" customHeight="1" x14ac:dyDescent="0.25">
      <c r="A69" s="73"/>
      <c r="B69" s="169" t="s">
        <v>106</v>
      </c>
      <c r="C69" s="170"/>
      <c r="D69" s="170"/>
      <c r="E69" s="171"/>
      <c r="F69" s="74">
        <v>181354.43</v>
      </c>
      <c r="G69" s="74">
        <v>87370.01</v>
      </c>
      <c r="H69" s="80"/>
    </row>
    <row r="70" spans="1:8" s="25" customFormat="1" ht="27" customHeight="1" x14ac:dyDescent="0.25">
      <c r="A70" s="73"/>
      <c r="B70" s="119" t="s">
        <v>103</v>
      </c>
      <c r="C70" s="115"/>
      <c r="D70" s="115"/>
      <c r="E70" s="116"/>
      <c r="F70" s="77"/>
      <c r="G70" s="77">
        <f>G71+G72</f>
        <v>190.08999999999997</v>
      </c>
      <c r="H70" s="80"/>
    </row>
    <row r="71" spans="1:8" s="25" customFormat="1" ht="27" customHeight="1" x14ac:dyDescent="0.25">
      <c r="A71" s="73"/>
      <c r="B71" s="120" t="s">
        <v>117</v>
      </c>
      <c r="C71" s="117"/>
      <c r="D71" s="117"/>
      <c r="E71" s="118"/>
      <c r="F71" s="74"/>
      <c r="G71" s="74">
        <v>140.54</v>
      </c>
      <c r="H71" s="80"/>
    </row>
    <row r="72" spans="1:8" s="25" customFormat="1" ht="27" customHeight="1" x14ac:dyDescent="0.25">
      <c r="A72" s="73"/>
      <c r="B72" s="120" t="s">
        <v>138</v>
      </c>
      <c r="C72" s="117"/>
      <c r="D72" s="117"/>
      <c r="E72" s="118"/>
      <c r="F72" s="74"/>
      <c r="G72" s="74">
        <v>49.55</v>
      </c>
      <c r="H72" s="80"/>
    </row>
    <row r="73" spans="1:8" s="25" customFormat="1" ht="27" customHeight="1" x14ac:dyDescent="0.25">
      <c r="A73" s="73"/>
      <c r="B73" s="163" t="s">
        <v>178</v>
      </c>
      <c r="C73" s="164"/>
      <c r="D73" s="164"/>
      <c r="E73" s="165"/>
      <c r="F73" s="77">
        <f>F74</f>
        <v>2400</v>
      </c>
      <c r="G73" s="77">
        <f>G74</f>
        <v>1920</v>
      </c>
      <c r="H73" s="80">
        <f>G73/F73*100</f>
        <v>80</v>
      </c>
    </row>
    <row r="74" spans="1:8" s="25" customFormat="1" ht="27" customHeight="1" x14ac:dyDescent="0.25">
      <c r="A74" s="73"/>
      <c r="B74" s="163" t="s">
        <v>103</v>
      </c>
      <c r="C74" s="164"/>
      <c r="D74" s="164"/>
      <c r="E74" s="165"/>
      <c r="F74" s="77">
        <f>F75</f>
        <v>2400</v>
      </c>
      <c r="G74" s="77">
        <f>G75</f>
        <v>1920</v>
      </c>
      <c r="H74" s="80">
        <v>80</v>
      </c>
    </row>
    <row r="75" spans="1:8" s="25" customFormat="1" ht="27" customHeight="1" x14ac:dyDescent="0.25">
      <c r="A75" s="73"/>
      <c r="B75" s="169" t="s">
        <v>117</v>
      </c>
      <c r="C75" s="170"/>
      <c r="D75" s="170"/>
      <c r="E75" s="171"/>
      <c r="F75" s="74">
        <v>2400</v>
      </c>
      <c r="G75" s="74">
        <v>1920</v>
      </c>
      <c r="H75" s="80"/>
    </row>
    <row r="76" spans="1:8" s="25" customFormat="1" ht="27" customHeight="1" x14ac:dyDescent="0.25">
      <c r="A76" s="73"/>
      <c r="B76" s="163" t="s">
        <v>154</v>
      </c>
      <c r="C76" s="164"/>
      <c r="D76" s="164"/>
      <c r="E76" s="165"/>
      <c r="F76" s="77">
        <f>F77+F80+F84</f>
        <v>11975</v>
      </c>
      <c r="G76" s="77">
        <f>G77+G87</f>
        <v>1556.4</v>
      </c>
      <c r="H76" s="80">
        <f>G76/F76*100</f>
        <v>12.997077244258874</v>
      </c>
    </row>
    <row r="77" spans="1:8" s="25" customFormat="1" ht="27" customHeight="1" x14ac:dyDescent="0.25">
      <c r="A77" s="73"/>
      <c r="B77" s="163" t="s">
        <v>102</v>
      </c>
      <c r="C77" s="164"/>
      <c r="D77" s="164"/>
      <c r="E77" s="165"/>
      <c r="F77" s="77">
        <f>F78</f>
        <v>1525</v>
      </c>
      <c r="G77" s="77">
        <v>1525</v>
      </c>
      <c r="H77" s="80">
        <f>G77/F77*100</f>
        <v>100</v>
      </c>
    </row>
    <row r="78" spans="1:8" s="25" customFormat="1" ht="27" customHeight="1" x14ac:dyDescent="0.25">
      <c r="A78" s="73"/>
      <c r="B78" s="169" t="s">
        <v>103</v>
      </c>
      <c r="C78" s="170"/>
      <c r="D78" s="170"/>
      <c r="E78" s="171"/>
      <c r="F78" s="74">
        <f>F79</f>
        <v>1525</v>
      </c>
      <c r="G78" s="74">
        <v>1525</v>
      </c>
      <c r="H78" s="80">
        <f>G78/F78*100</f>
        <v>100</v>
      </c>
    </row>
    <row r="79" spans="1:8" s="25" customFormat="1" ht="27" customHeight="1" x14ac:dyDescent="0.25">
      <c r="A79" s="73"/>
      <c r="B79" s="169" t="s">
        <v>142</v>
      </c>
      <c r="C79" s="170"/>
      <c r="D79" s="170"/>
      <c r="E79" s="171"/>
      <c r="F79" s="74">
        <v>1525</v>
      </c>
      <c r="G79" s="74">
        <v>1525</v>
      </c>
      <c r="H79" s="80"/>
    </row>
    <row r="80" spans="1:8" s="25" customFormat="1" ht="27" customHeight="1" x14ac:dyDescent="0.25">
      <c r="A80" s="73"/>
      <c r="B80" s="163" t="s">
        <v>127</v>
      </c>
      <c r="C80" s="164"/>
      <c r="D80" s="164"/>
      <c r="E80" s="165"/>
      <c r="F80" s="77">
        <f>F81</f>
        <v>9500</v>
      </c>
      <c r="G80" s="77"/>
      <c r="H80" s="80">
        <f>G80/F80*100</f>
        <v>0</v>
      </c>
    </row>
    <row r="81" spans="1:8" s="25" customFormat="1" ht="27" customHeight="1" x14ac:dyDescent="0.25">
      <c r="A81" s="73"/>
      <c r="B81" s="163" t="s">
        <v>109</v>
      </c>
      <c r="C81" s="164"/>
      <c r="D81" s="164"/>
      <c r="E81" s="165"/>
      <c r="F81" s="77">
        <f>F82+F83</f>
        <v>9500</v>
      </c>
      <c r="G81" s="77"/>
      <c r="H81" s="80">
        <f>G81/F81*100</f>
        <v>0</v>
      </c>
    </row>
    <row r="82" spans="1:8" s="25" customFormat="1" ht="27" customHeight="1" x14ac:dyDescent="0.25">
      <c r="A82" s="73"/>
      <c r="B82" s="169" t="s">
        <v>143</v>
      </c>
      <c r="C82" s="170"/>
      <c r="D82" s="170"/>
      <c r="E82" s="171"/>
      <c r="F82" s="74">
        <v>9400</v>
      </c>
      <c r="G82" s="74"/>
      <c r="H82" s="80"/>
    </row>
    <row r="83" spans="1:8" s="25" customFormat="1" ht="27" customHeight="1" x14ac:dyDescent="0.25">
      <c r="A83" s="73"/>
      <c r="B83" s="113" t="s">
        <v>108</v>
      </c>
      <c r="C83" s="111"/>
      <c r="D83" s="111"/>
      <c r="E83" s="112"/>
      <c r="F83" s="74">
        <v>100</v>
      </c>
      <c r="G83" s="74"/>
      <c r="H83" s="80"/>
    </row>
    <row r="84" spans="1:8" s="25" customFormat="1" ht="27" customHeight="1" x14ac:dyDescent="0.25">
      <c r="A84" s="73"/>
      <c r="B84" s="163" t="s">
        <v>145</v>
      </c>
      <c r="C84" s="164"/>
      <c r="D84" s="164"/>
      <c r="E84" s="165"/>
      <c r="F84" s="77">
        <f>F85</f>
        <v>950</v>
      </c>
      <c r="G84" s="77"/>
      <c r="H84" s="80">
        <f>G84/F84*100</f>
        <v>0</v>
      </c>
    </row>
    <row r="85" spans="1:8" s="25" customFormat="1" ht="27" customHeight="1" x14ac:dyDescent="0.25">
      <c r="A85" s="73"/>
      <c r="B85" s="163" t="s">
        <v>109</v>
      </c>
      <c r="C85" s="164"/>
      <c r="D85" s="164"/>
      <c r="E85" s="165"/>
      <c r="F85" s="77">
        <f>F86</f>
        <v>950</v>
      </c>
      <c r="G85" s="77"/>
      <c r="H85" s="80">
        <f>G85/F85*100</f>
        <v>0</v>
      </c>
    </row>
    <row r="86" spans="1:8" s="25" customFormat="1" ht="27" customHeight="1" x14ac:dyDescent="0.25">
      <c r="A86" s="73"/>
      <c r="B86" s="166" t="s">
        <v>146</v>
      </c>
      <c r="C86" s="167"/>
      <c r="D86" s="167"/>
      <c r="E86" s="168"/>
      <c r="F86" s="74">
        <v>950</v>
      </c>
      <c r="G86" s="74"/>
      <c r="H86" s="80"/>
    </row>
    <row r="87" spans="1:8" ht="27" customHeight="1" x14ac:dyDescent="0.25">
      <c r="A87" s="66"/>
      <c r="B87" s="163" t="s">
        <v>178</v>
      </c>
      <c r="C87" s="164"/>
      <c r="D87" s="164"/>
      <c r="E87" s="165"/>
      <c r="F87" s="126"/>
      <c r="G87" s="127">
        <f>G88</f>
        <v>31.4</v>
      </c>
      <c r="H87" s="126"/>
    </row>
    <row r="88" spans="1:8" ht="27" customHeight="1" x14ac:dyDescent="0.25">
      <c r="B88" s="163" t="s">
        <v>109</v>
      </c>
      <c r="C88" s="164"/>
      <c r="D88" s="164"/>
      <c r="E88" s="165"/>
      <c r="F88" s="126"/>
      <c r="G88" s="127">
        <f>G89</f>
        <v>31.4</v>
      </c>
      <c r="H88" s="126"/>
    </row>
    <row r="89" spans="1:8" ht="27" customHeight="1" x14ac:dyDescent="0.25">
      <c r="B89" s="166" t="s">
        <v>146</v>
      </c>
      <c r="C89" s="167"/>
      <c r="D89" s="167"/>
      <c r="E89" s="168"/>
      <c r="F89" s="126"/>
      <c r="G89" s="126">
        <v>31.4</v>
      </c>
      <c r="H89" s="126"/>
    </row>
    <row r="90" spans="1:8" x14ac:dyDescent="0.25">
      <c r="B90" s="78"/>
      <c r="C90" s="78"/>
      <c r="D90" s="78"/>
      <c r="E90" s="78"/>
      <c r="F90" s="76"/>
      <c r="G90" s="76"/>
      <c r="H90" s="76"/>
    </row>
    <row r="91" spans="1:8" x14ac:dyDescent="0.25">
      <c r="B91" s="78"/>
      <c r="C91" s="78"/>
      <c r="D91" s="78"/>
      <c r="E91" s="78"/>
      <c r="F91" s="76"/>
      <c r="G91" s="76"/>
      <c r="H91" s="76"/>
    </row>
    <row r="92" spans="1:8" x14ac:dyDescent="0.25">
      <c r="B92" s="78"/>
      <c r="C92" s="78"/>
      <c r="D92" s="78"/>
      <c r="E92" s="78"/>
      <c r="F92" s="76"/>
      <c r="G92" s="76"/>
      <c r="H92" s="76"/>
    </row>
    <row r="93" spans="1:8" x14ac:dyDescent="0.25">
      <c r="B93" s="78"/>
      <c r="C93" s="78"/>
      <c r="D93" s="78"/>
      <c r="E93" s="78"/>
      <c r="F93" s="76"/>
      <c r="G93" s="76"/>
      <c r="H93" s="76"/>
    </row>
    <row r="94" spans="1:8" x14ac:dyDescent="0.25">
      <c r="F94" s="76"/>
      <c r="G94" s="76"/>
      <c r="H94" s="76"/>
    </row>
    <row r="95" spans="1:8" x14ac:dyDescent="0.25">
      <c r="F95" s="76"/>
      <c r="G95" s="76"/>
      <c r="H95" s="76"/>
    </row>
    <row r="96" spans="1:8" x14ac:dyDescent="0.25">
      <c r="F96" s="76"/>
      <c r="G96" s="76"/>
      <c r="H96" s="76"/>
    </row>
    <row r="97" spans="6:8" x14ac:dyDescent="0.25">
      <c r="F97" s="76"/>
      <c r="G97" s="76"/>
      <c r="H97" s="76"/>
    </row>
    <row r="98" spans="6:8" x14ac:dyDescent="0.25">
      <c r="F98" s="76"/>
      <c r="G98" s="76"/>
      <c r="H98" s="76"/>
    </row>
    <row r="99" spans="6:8" x14ac:dyDescent="0.25">
      <c r="F99" s="76"/>
      <c r="G99" s="76"/>
      <c r="H99" s="76"/>
    </row>
    <row r="100" spans="6:8" x14ac:dyDescent="0.25">
      <c r="F100" s="76"/>
      <c r="G100" s="76"/>
      <c r="H100" s="76"/>
    </row>
    <row r="101" spans="6:8" x14ac:dyDescent="0.25">
      <c r="F101" s="76"/>
      <c r="G101" s="76"/>
      <c r="H101" s="76"/>
    </row>
    <row r="102" spans="6:8" x14ac:dyDescent="0.25">
      <c r="F102" s="76"/>
      <c r="G102" s="76"/>
      <c r="H102" s="76"/>
    </row>
    <row r="103" spans="6:8" x14ac:dyDescent="0.25">
      <c r="F103" s="76"/>
      <c r="G103" s="76"/>
      <c r="H103" s="76"/>
    </row>
    <row r="104" spans="6:8" x14ac:dyDescent="0.25">
      <c r="F104" s="76"/>
      <c r="G104" s="76"/>
      <c r="H104" s="76"/>
    </row>
    <row r="105" spans="6:8" x14ac:dyDescent="0.25">
      <c r="F105" s="76"/>
      <c r="G105" s="76"/>
      <c r="H105" s="76"/>
    </row>
    <row r="106" spans="6:8" x14ac:dyDescent="0.25">
      <c r="F106" s="76"/>
      <c r="G106" s="76"/>
      <c r="H106" s="76"/>
    </row>
    <row r="107" spans="6:8" x14ac:dyDescent="0.25">
      <c r="F107" s="76"/>
      <c r="G107" s="76"/>
      <c r="H107" s="76"/>
    </row>
    <row r="108" spans="6:8" x14ac:dyDescent="0.25">
      <c r="F108" s="76"/>
      <c r="G108" s="76"/>
      <c r="H108" s="76"/>
    </row>
    <row r="109" spans="6:8" x14ac:dyDescent="0.25">
      <c r="F109" s="76"/>
      <c r="G109" s="76"/>
      <c r="H109" s="76"/>
    </row>
    <row r="110" spans="6:8" x14ac:dyDescent="0.25">
      <c r="F110" s="76"/>
      <c r="G110" s="76"/>
      <c r="H110" s="76"/>
    </row>
    <row r="111" spans="6:8" x14ac:dyDescent="0.25">
      <c r="F111" s="76"/>
      <c r="G111" s="76"/>
      <c r="H111" s="76"/>
    </row>
    <row r="112" spans="6:8" x14ac:dyDescent="0.25">
      <c r="F112" s="76"/>
      <c r="G112" s="76"/>
      <c r="H112" s="76"/>
    </row>
    <row r="113" spans="6:8" x14ac:dyDescent="0.25">
      <c r="F113" s="76"/>
      <c r="G113" s="76"/>
      <c r="H113" s="76"/>
    </row>
    <row r="114" spans="6:8" x14ac:dyDescent="0.25">
      <c r="F114" s="76"/>
      <c r="G114" s="76"/>
      <c r="H114" s="76"/>
    </row>
    <row r="115" spans="6:8" x14ac:dyDescent="0.25">
      <c r="F115" s="76"/>
      <c r="G115" s="76"/>
      <c r="H115" s="76"/>
    </row>
    <row r="116" spans="6:8" x14ac:dyDescent="0.25">
      <c r="F116" s="76"/>
      <c r="G116" s="76"/>
      <c r="H116" s="76"/>
    </row>
    <row r="117" spans="6:8" x14ac:dyDescent="0.25">
      <c r="F117" s="76"/>
      <c r="G117" s="76"/>
      <c r="H117" s="76"/>
    </row>
    <row r="118" spans="6:8" x14ac:dyDescent="0.25">
      <c r="F118" s="76"/>
      <c r="G118" s="76"/>
      <c r="H118" s="76"/>
    </row>
    <row r="119" spans="6:8" x14ac:dyDescent="0.25">
      <c r="F119" s="76"/>
      <c r="G119" s="76"/>
      <c r="H119" s="76"/>
    </row>
    <row r="120" spans="6:8" x14ac:dyDescent="0.25">
      <c r="F120" s="76"/>
      <c r="G120" s="76"/>
      <c r="H120" s="76"/>
    </row>
    <row r="121" spans="6:8" x14ac:dyDescent="0.25">
      <c r="F121" s="45"/>
      <c r="G121" s="45"/>
      <c r="H121" s="45"/>
    </row>
    <row r="122" spans="6:8" x14ac:dyDescent="0.25">
      <c r="F122" s="45"/>
      <c r="G122" s="45"/>
      <c r="H122" s="45"/>
    </row>
    <row r="123" spans="6:8" x14ac:dyDescent="0.25">
      <c r="F123" s="45"/>
      <c r="G123" s="45"/>
      <c r="H123" s="45"/>
    </row>
  </sheetData>
  <mergeCells count="80">
    <mergeCell ref="B85:E85"/>
    <mergeCell ref="B77:E77"/>
    <mergeCell ref="B81:E81"/>
    <mergeCell ref="B82:E82"/>
    <mergeCell ref="B19:E19"/>
    <mergeCell ref="B20:E20"/>
    <mergeCell ref="B21:E21"/>
    <mergeCell ref="B22:E22"/>
    <mergeCell ref="B38:E38"/>
    <mergeCell ref="B23:E23"/>
    <mergeCell ref="B24:E24"/>
    <mergeCell ref="B25:E25"/>
    <mergeCell ref="B28:E28"/>
    <mergeCell ref="B31:E31"/>
    <mergeCell ref="B32:E32"/>
    <mergeCell ref="B33:E33"/>
    <mergeCell ref="B37:E37"/>
    <mergeCell ref="B34:E34"/>
    <mergeCell ref="B35:E35"/>
    <mergeCell ref="B14:E14"/>
    <mergeCell ref="B15:E15"/>
    <mergeCell ref="B16:E16"/>
    <mergeCell ref="B17:E17"/>
    <mergeCell ref="B18:E18"/>
    <mergeCell ref="B26:E26"/>
    <mergeCell ref="B36:E36"/>
    <mergeCell ref="B27:E27"/>
    <mergeCell ref="B29:E29"/>
    <mergeCell ref="B30:E30"/>
    <mergeCell ref="B2:H2"/>
    <mergeCell ref="B4:H4"/>
    <mergeCell ref="B6:E6"/>
    <mergeCell ref="B7:E7"/>
    <mergeCell ref="B13:E13"/>
    <mergeCell ref="B12:E12"/>
    <mergeCell ref="B8:E8"/>
    <mergeCell ref="B9:E9"/>
    <mergeCell ref="B10:E10"/>
    <mergeCell ref="B11:E11"/>
    <mergeCell ref="B39:E39"/>
    <mergeCell ref="B75:E75"/>
    <mergeCell ref="B76:E76"/>
    <mergeCell ref="B78:E78"/>
    <mergeCell ref="B79:E79"/>
    <mergeCell ref="B57:E57"/>
    <mergeCell ref="B59:E59"/>
    <mergeCell ref="B60:E60"/>
    <mergeCell ref="B50:E50"/>
    <mergeCell ref="B51:E51"/>
    <mergeCell ref="B52:E52"/>
    <mergeCell ref="B53:E53"/>
    <mergeCell ref="B54:E54"/>
    <mergeCell ref="B55:E55"/>
    <mergeCell ref="B56:E56"/>
    <mergeCell ref="B45:E45"/>
    <mergeCell ref="B46:E46"/>
    <mergeCell ref="B47:E47"/>
    <mergeCell ref="B48:E48"/>
    <mergeCell ref="B49:E49"/>
    <mergeCell ref="B40:E40"/>
    <mergeCell ref="B41:E41"/>
    <mergeCell ref="B42:E42"/>
    <mergeCell ref="B43:E43"/>
    <mergeCell ref="B44:E44"/>
    <mergeCell ref="B87:E87"/>
    <mergeCell ref="B88:E88"/>
    <mergeCell ref="B89:E89"/>
    <mergeCell ref="B61:E61"/>
    <mergeCell ref="B62:E62"/>
    <mergeCell ref="B64:E64"/>
    <mergeCell ref="B68:E68"/>
    <mergeCell ref="B69:E69"/>
    <mergeCell ref="B86:E86"/>
    <mergeCell ref="B73:E73"/>
    <mergeCell ref="B74:E74"/>
    <mergeCell ref="B65:E65"/>
    <mergeCell ref="B66:E66"/>
    <mergeCell ref="B67:E67"/>
    <mergeCell ref="B80:E80"/>
    <mergeCell ref="B84:E84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i prihodi prema izvoru</vt:lpstr>
      <vt:lpstr>Rashodi prema funkcijskoj k </vt:lpstr>
      <vt:lpstr>Programska klasifikacija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2024-07-18T11:22:23Z</cp:lastPrinted>
  <dcterms:created xsi:type="dcterms:W3CDTF">2022-08-12T12:51:27Z</dcterms:created>
  <dcterms:modified xsi:type="dcterms:W3CDTF">2024-07-30T08:10:58Z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